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<sst xmlns="http://schemas.openxmlformats.org/spreadsheetml/2006/main" count="1544" uniqueCount="552">
  <si>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</si>
  <si>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</si>
  <si>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</si>
  <si>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</si>
  <si>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</si>
  <si>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</si>
  <si>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</si>
  <si>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</si>
  <si>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</si>
  <si>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</si>
  <si>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</si>
  <si>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</si>
  <si>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</si>
  <si>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</si>
  <si>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</si>
  <si>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</si>
  <si>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</si>
  <si>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</si>
  <si>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</si>
  <si>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</si>
  <si>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</si>
  <si>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</si>
  <si>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</si>
  <si>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</si>
  <si>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</si>
  <si>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</si>
  <si>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</si>
  <si>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</si>
  <si>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</si>
  <si>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</si>
  <si>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</si>
  <si>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</si>
  <si>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</si>
  <si>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</si>
  <si>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</si>
  <si>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</si>
  <si>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</si>
  <si>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</si>
  <si>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</si>
  <si>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</si>
  <si>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</si>
  <si>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</si>
  <si>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</si>
  <si>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</si>
  <si>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</si>
  <si>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</si>
  <si>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</si>
  <si>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</si>
  <si>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</si>
  <si>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</si>
  <si>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</si>
  <si>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</si>
  <si>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</si>
  <si>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</si>
  <si>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</si>
  <si>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</si>
  <si>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</si>
  <si>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</si>
  <si>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</si>
  <si>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</si>
  <si>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</si>
  <si>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</si>
  <si>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</si>
  <si>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</si>
  <si>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</si>
  <si>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</si>
  <si>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</si>
  <si>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</si>
  <si>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</si>
  <si>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</si>
  <si>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</si>
  <si>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</si>
  <si>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</si>
  <si>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</si>
  <si>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</si>
  <si>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</si>
  <si>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</si>
  <si>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</si>
  <si>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</si>
  <si>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</si>
  <si>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</si>
  <si>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</si>
  <si>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</si>
  <si>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</si>
  <si>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</si>
  <si>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</si>
  <si>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</si>
  <si>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</si>
  <si>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</si>
  <si>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</si>
  <si>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</si>
  <si>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</si>
  <si>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</si>
  <si>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</si>
  <si>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</si>
  <si>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</si>
  <si>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</si>
  <si>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</si>
  <si>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</si>
  <si>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</si>
  <si>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</si>
  <si>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</si>
  <si>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</si>
  <si>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</si>
  <si>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</si>
  <si>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</si>
  <si>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</si>
  <si>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</si>
  <si>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</si>
  <si>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</si>
  <si>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</si>
  <si>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</si>
  <si>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</si>
  <si>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</si>
  <si>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</si>
  <si>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</si>
  <si>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</si>
  <si>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</si>
  <si>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</si>
  <si>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</si>
  <si>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</si>
  <si>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</si>
  <si>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</si>
  <si>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</si>
  <si>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</si>
  <si>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</si>
  <si>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</si>
  <si>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</si>
  <si>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</si>
  <si>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</si>
  <si>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</si>
  <si>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</si>
  <si>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</si>
  <si>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</si>
  <si>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</si>
  <si>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</si>
  <si>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</si>
  <si>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</si>
  <si>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</si>
  <si>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</si>
  <si>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</si>
  <si>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</si>
  <si>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</si>
  <si>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</si>
  <si>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</si>
  <si>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</si>
  <si>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</si>
  <si>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</si>
  <si>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</si>
  <si>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</si>
  <si>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</si>
  <si>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</si>
  <si>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</si>
  <si>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</si>
  <si>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</si>
  <si>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</si>
  <si>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</si>
  <si>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</si>
  <si>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</si>
  <si>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</si>
  <si>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</si>
  <si>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</si>
  <si>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</si>
  <si>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</si>
  <si>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</si>
  <si>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</si>
  <si>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</si>
  <si>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</si>
  <si>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</si>
  <si>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</si>
  <si>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</si>
  <si>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</si>
  <si>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</si>
  <si>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</si>
  <si>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</si>
  <si>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</si>
  <si>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</si>
  <si>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</si>
  <si>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</si>
  <si>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</si>
  <si>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</si>
  <si>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</si>
  <si>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</si>
  <si>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</si>
  <si>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</si>
  <si>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</si>
  <si>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</si>
  <si>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</si>
  <si>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</si>
  <si>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</si>
  <si>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</si>
  <si>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</si>
  <si>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</si>
  <si>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</si>
  <si>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</si>
  <si>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</si>
  <si>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</si>
  <si>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</si>
  <si>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</si>
  <si>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</si>
  <si>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</si>
  <si>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</si>
  <si>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</si>
  <si>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</si>
  <si>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</si>
  <si>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</si>
  <si>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</si>
  <si>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</si>
  <si>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</si>
  <si>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</si>
  <si>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</si>
  <si>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</si>
  <si>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</si>
  <si>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</si>
  <si>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</si>
  <si>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</si>
  <si>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</si>
  <si>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</si>
  <si>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</si>
  <si>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</si>
  <si>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</si>
  <si>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</si>
  <si>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</si>
  <si>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</si>
  <si>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</si>
  <si>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</si>
  <si>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</si>
  <si>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</si>
  <si>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</si>
  <si>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</si>
  <si>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</si>
  <si>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</si>
  <si>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</si>
  <si>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</si>
  <si>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</si>
  <si>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</si>
  <si>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</si>
  <si>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</si>
  <si>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</si>
  <si>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</si>
  <si>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</si>
  <si>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</si>
  <si>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</si>
  <si>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</si>
  <si>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</si>
  <si>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</si>
  <si>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</si>
  <si>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</si>
  <si>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</si>
  <si>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</si>
  <si>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</si>
  <si>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</si>
  <si>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</si>
  <si>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</si>
  <si>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</si>
  <si>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</si>
  <si>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</si>
  <si>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</si>
  <si>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</si>
  <si>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</si>
  <si>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</si>
  <si>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</si>
  <si>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</si>
  <si>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</si>
  <si>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</si>
  <si>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</si>
  <si>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</si>
  <si>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</si>
  <si>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</si>
  <si>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</si>
  <si>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</si>
  <si>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</si>
  <si>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</si>
  <si>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</si>
  <si>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</si>
  <si>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</si>
  <si>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</si>
  <si>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</si>
  <si>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</si>
  <si>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</si>
  <si>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</si>
  <si>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</si>
  <si>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</si>
  <si>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</si>
  <si>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</si>
  <si>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</si>
  <si>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Civil work for Quarter</t>
  </si>
  <si>
    <t>Extra cost of labour for pre finish and pre moulded nosing to treads of steps,railing,window sil etc of kota stone.</t>
  </si>
  <si>
    <t>SqM</t>
  </si>
  <si>
    <t>Rm</t>
  </si>
  <si>
    <t>M.T.</t>
  </si>
  <si>
    <t>Sqm</t>
  </si>
  <si>
    <t>Mtr.</t>
  </si>
  <si>
    <t>Each</t>
  </si>
  <si>
    <t>Qntl</t>
  </si>
  <si>
    <t>Sq.M</t>
  </si>
  <si>
    <t>Supplying &amp; Fixing 240 V AC/DC superior type Multitune (min 10 nos. tune) Call Bell (Anchor) with selector switch for single/Multi Tunes mode, Battery operated on HW board incl. S&amp;F HW board</t>
  </si>
  <si>
    <t>Supply &amp; fixing socket type electronics Modular socket type fan regulator (Legrand/Crabtree) including connection.</t>
  </si>
  <si>
    <t>S &amp; F earth busbar of galvanized (Hot Dip) MS flat 25mm x 6 mm on wall having clearance of 6 mm from wall including providing drilled holes on the busbar complete with GI bolts, nuts, washers, spacing insulators etc. as required</t>
  </si>
  <si>
    <t>mtr</t>
  </si>
  <si>
    <t>set</t>
  </si>
  <si>
    <t>each</t>
  </si>
  <si>
    <t>pts</t>
  </si>
  <si>
    <t>item</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</si>
  <si>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</si>
  <si>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M.S. structural works in roof trusses with tubular sections conforming to IS: 806-1968 &amp; IS: 1161- 1998 cnnected to one another with bracket, gusset cleats as per design, direction of Engineer-in-charge complete including cutting to requisite size, fabrication with necessary metal arc welding conforming to IS: 816- 1969 &amp; IS: 9595 using electrodes of approved make and brand conforming to IS:814- 2004,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</si>
  <si>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MT</t>
  </si>
  <si>
    <t>cum</t>
  </si>
  <si>
    <t>Supplying &amp; laying as per IRC-SP:063-2004 paver unit of any shade of approved quality as per relevant IS code, laid in pattern as directed in pavement, footpath, driveway (paver block only), etc including necessary underlay complete in all respect with all labour and material. [Border concrete if necessary to be paid separately]. Note: Sub-grade CBR should not be less than 5.
(b) 50 mm thick interlocking designer concrete paver block M- 30 grade for non-traffic zone,buiding premises,garden,parks, domestic drive as per IS: 15658- 2006(over 20-30 mm medium sand bed on 200mm thk bound gnaular /granular base course including cost of sand for sand bed but excluding cost of base course &amp; subgrade preparation.)
Coloured Decorative</t>
  </si>
  <si>
    <t>Single Brick Flat Soling of picked jhama bricks including ramming and dressing bed to proper level and filling joints with  local sand.</t>
  </si>
  <si>
    <t>Sqm.</t>
  </si>
  <si>
    <t>125 mm. thick brick work with 1st class bricks in cement mortar (1:4) in ground floor.</t>
  </si>
  <si>
    <t>Brick work with 1st class bricks in cement mortar (1:4)(a) In foundation and plinth</t>
  </si>
  <si>
    <t>Supplying dividing strip fitted and fixed with cement mortar (1:3) in mosaic or patent stone floor, dado etc. complete as per direction of the Engineer-in-charge.
(i) Glass - 3mm. Thick
(a) 20 mm. wide strip</t>
  </si>
  <si>
    <t>Dismantling artificial stone flooring upto 50 mm. thick by carefully chiselling without damaging the base and removing rubbish as directed within a lead of 75 m. 
(D) AT THIRD FLOOR &amp; MUMTY</t>
  </si>
  <si>
    <t>Dismantling artificial stone flooring upto 50 mm. thick by carefully chiselling without damaging the base and removing rubbish as directed within a lead of 75 m.
(C) AT SECOND FLOOR</t>
  </si>
  <si>
    <t>Dismantling artificial stone flooring upto 50 mm. thick by carefully chiselling without damaging the base and removing rubbish as directed within a lead of 75 m. 
(B) AT FIRST FLOOR</t>
  </si>
  <si>
    <t>Dismantling artificial stone flooring upto 50 mm. thick by carefully chiselling without damaging the base and removing rubbish as directed within a lead of 75 m.
(A) AT GROUND FLOOR</t>
  </si>
  <si>
    <t>Cum</t>
  </si>
  <si>
    <r>
      <rPr>
        <sz val="11"/>
        <color indexed="8"/>
        <rFont val="Arial"/>
        <family val="2"/>
      </rPr>
      <t>Dismantling all types of plain cement concrete</t>
    </r>
    <r>
      <rPr>
        <sz val="12"/>
        <color indexed="8"/>
        <rFont val="Arial"/>
        <family val="2"/>
      </rPr>
      <t xml:space="preserve"> works, stacking serviceable materials at site and removing rubbish as directed within a lead of 75 m. In ground floor including roof.(a) upto 150 mm. Thick</t>
    </r>
  </si>
  <si>
    <t>Stripping off worn out plaster and raking out joints of walls, celings etc. upto any height and in any floor including removing rubbish within a lead of 75m as directed</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</si>
  <si>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</si>
  <si>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</si>
  <si>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</si>
  <si>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</si>
  <si>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(D) AT THIRD FLOOR &amp;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</si>
  <si>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</si>
  <si>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</si>
  <si>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</si>
  <si>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(D) AT THIRD FLOOR &amp;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</si>
  <si>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</si>
  <si>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</si>
  <si>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</si>
  <si>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(D) AT THIRD FLOOR &amp; MUMTY</t>
  </si>
  <si>
    <t xml:space="preserve">Applying epoxy based reactive joining agent for joining the old concrete with fresh concrete to be applied within manufacturer's specified time as per manufacturers specification. (0.4 Kg / m² of concrete surface). </t>
  </si>
  <si>
    <t>Cement concrete (1:1.5:3) with graded stone chips 5.6 mm sizewith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a) 20 mm thick
a) 20 mm thick</t>
  </si>
  <si>
    <t>Neat cement punning about 1.5mm thick in wall,dado,window sill,floor etc. NOTE:Cement 0.152 cu.m per100 sq.m.</t>
  </si>
  <si>
    <t>(b)Rendering the Surface of walls and ceiling with White Cement base  wall putty of approved make &amp; brand.(1.5 mm thick)
(A) AT GROUND FLOOR</t>
  </si>
  <si>
    <t>(b)Rendering the Surface of walls and ceiling with White Cement base  wall putty of approved make &amp; brand.(1.5 mm thick)
(B) AT FIRST FLOOR</t>
  </si>
  <si>
    <t>(b)Rendering the Surface of walls and ceiling with White Cement base  wall putty of approved make &amp; brand.(1.5 mm thick)
(C) AT SECOND FLOOR</t>
  </si>
  <si>
    <t>(b)Rendering the Surface of walls and ceiling with White Cement base  wall putty of approved make &amp; brand.(1.5 mm thick)
(D) AT THIRD FLOOR &amp; MUMTY</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</si>
  <si>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</si>
  <si>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</si>
  <si>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(C) AT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</si>
  <si>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(D) AT THIRD FLOOR &amp; MUMTY</t>
  </si>
  <si>
    <t>Applying Acrylic Emulsion Paint of approved make and brand on walls and ceiling including sand papering in intermediate coats including putty (to be done under specific instruction of Superintending Engineer) : (Two coats)
i) Standard Quality (Two coats)
(A) AT GROUND FLOOR</t>
  </si>
  <si>
    <t>Applying Acrylic Emulsion Paint of approved make and brand on walls and ceiling including sand papering in intermediate coats including putty (to be done under specific instruction of Superintending Engineer) : (Two coats)
i) Standard Quality (Two coats)
(B) AT FIRST FLOOR</t>
  </si>
  <si>
    <t>Applying Acrylic Emulsion Paint of approved make and brand on walls and ceiling including sand papering in intermediate coats including putty (to be done under specific instruction of Superintending Engineer) : (Two coats)
i) Standard Quality (Two coats)
(C) AT SECOND FLOOR</t>
  </si>
  <si>
    <t>Applying Acrylic Emulsion Paint of approved make and brand on walls and ceiling including sand papering in intermediate coats including putty (to be done under specific instruction of Superintending Engineer) : (Two coats)
i) Standard Quality (Two coats)
(D) AT THIRD FLOOR &amp; MUMTY</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</si>
  <si>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</si>
  <si>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</si>
  <si>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</si>
  <si>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(D) AT THIRD FLOOR &amp; MUMTY</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</si>
  <si>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</si>
  <si>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</si>
  <si>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</si>
  <si>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(D) AT THIRD FLOOR &amp; MUMTY</t>
  </si>
  <si>
    <t>Painting with ready mixed red lead paint of approved make and brand : (a) Two coat
(A) AT GROUND FLOOR</t>
  </si>
  <si>
    <t>Painting with ready mixed red lead paint of approved make and brand : (a) Two coat
(B) AT FIRST FLOOR</t>
  </si>
  <si>
    <t>Painting with ready mixed red lead paint of approved make and brand : (a) Two coat
(C) AT SECOND FLOOR</t>
  </si>
  <si>
    <t>Painting with ready mixed red lead paint of approved make and brand : (a) Two coat
(D) AT THIRD FLOOR &amp; MUMTY</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</si>
  <si>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</si>
  <si>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</si>
  <si>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(C) AT 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</si>
  <si>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(D) AT THIRD FLOOR &amp; MUMTY</t>
  </si>
  <si>
    <t>Priming one coat on timber or plastered surface with synthetic oil bound primer of approved quality including smoothening surfaces by sand papering etc.
(A) AT GROUND FLOOR</t>
  </si>
  <si>
    <t>Priming one coat on timber or plastered surface with synthetic oil bound primer of approved quality including smoothening surfaces by sand papering etc.
(B) AT FIRST FLOOR</t>
  </si>
  <si>
    <t>Priming one coat on timber or plastered surface with synthetic oil bound primer of approved quality including smoothening surfaces by sand papering etc.
(C) AT SECOND FLOOR</t>
  </si>
  <si>
    <t>Priming one coat on timber or plastered surface with synthetic oil bound primer of approved quality including smoothening surfaces by sand papering etc.
(D) AT THIRD FLOOR &amp; MUMTY</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</si>
  <si>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</si>
  <si>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</si>
  <si>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 AT SECOND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</si>
  <si>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(D) AT THIRD FLOOR &amp; MUMTY</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</si>
  <si>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</si>
  <si>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</si>
  <si>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</si>
  <si>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AT THIRD FLOOR &amp; MUMTY</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</si>
  <si>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</si>
  <si>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</si>
  <si>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 AT SECOND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</si>
  <si>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(D) AT THIRD FLOOR &amp; MUMTY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</si>
  <si>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</si>
  <si>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</si>
  <si>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</si>
  <si>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(D) AT THIRD FLOOR &amp; MUMTY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</si>
  <si>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</si>
  <si>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</si>
  <si>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</si>
  <si>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(D) AT THIRD FLOOR &amp; MUMTY</t>
  </si>
  <si>
    <r>
      <t>Supplying and laying true to line and level vitrified tiles</t>
    </r>
    <r>
      <rPr>
        <sz val="14"/>
        <color indexed="8"/>
        <rFont val="Arial"/>
        <family val="2"/>
      </rPr>
      <t xml:space="preserve"> </t>
    </r>
    <r>
      <rPr>
        <sz val="11"/>
        <color indexed="8"/>
        <rFont val="Arial"/>
        <family val="2"/>
      </rPr>
      <t>of approved brand (size not less than 600 mm X 600 mm X 10 mm thick) in floor, skirting etc. set in 20 mm sand cementmortar (1:4) and 2 mm thick cement slurry back side of tiles using cement @ 2.91Kg./sqM or using polymerised adhesive (6 mm thick layer applied directly over finished artificial stone floor/Mosaic etc without any backingcourse) laid after application slurry using 1.75 Kg of cement per sqM belowmortar  only, joints grouted with admixture of white cement and colouring pigment to match with colour of tiles / epoxygrout materials of approved make as directed and removal of wax coating of top surface of tiles with warm water and polishing the tiles using soft and dry cloth upto mirror finish complete including the cost of materials, labour and all otherincidental charges complete true to the manufacturer's specification and direction of Engineer-in-Charge. (Whitecement, synthetic adhesive and grout material to be supplied by the contra conc  (I) With application slurry @1.75 kg/ Sq.m, 20 mm sand cement mortar  (1:4) &amp; 2 mm thick cement slurry at back side of tiles, 0.2 kg/ Sq.m white cement for joint filling with pigment.
(B) Light Colour
(A) AT GROUND FLOOR</t>
    </r>
  </si>
  <si>
    <r>
      <t>Supplying and laying true to line and level vitrified tiles</t>
    </r>
    <r>
      <rPr>
        <sz val="14"/>
        <color indexed="8"/>
        <rFont val="Arial"/>
        <family val="2"/>
      </rPr>
      <t xml:space="preserve"> </t>
    </r>
    <r>
      <rPr>
        <sz val="11"/>
        <color indexed="8"/>
        <rFont val="Arial"/>
        <family val="2"/>
      </rPr>
      <t>of approved brand (size not less than 600 mm X 600 mm X 10 mm thick) in floor, skirting etc. set in 20 mm sand cementmortar (1:4) and 2 mm thick cement slurry back side of tiles using cement @ 2.91Kg./sqM or using polymerised adhesive (6 mm thick layer applied directly over finished artificial stone floor/Mosaic etc without any backingcourse) laid after application slurry using 1.75 Kg of cement per sqM belowmortar  only, joints grouted with admixture of white cement and colouring pigment to match with colour of tiles / epoxygrout materials of approved make as directed and removal of wax coating of top surface of tiles with warm water and polishing the tiles using soft and dry cloth upto mirror finish complete including the cost of materials, labour and all otherincidental charges complete true to the manufacturer's specification and direction of Engineer-in-Charge. (Whitecement, synthetic adhesive and grout material to be supplied by the contra conc  (I) With application slurry @1.75 kg/ Sq.m, 20 mm sand cement mortar  (1:4) &amp; 2 mm thick cement slurry at back side of tiles, 0.2 kg/ Sq.m white cement for joint filling with pigment.
(B) Light Colour
(B) AT FIRST FLOOR</t>
    </r>
  </si>
  <si>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</si>
  <si>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</si>
  <si>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
(B) AT FIRST FLOOR</t>
  </si>
  <si>
    <t>CuM.</t>
  </si>
  <si>
    <t>M.S.or W.I. Ornamental grill of approved design joints continuously welded with M.S, W.I. Flats and bars of windows, railing etc. fitted and fixed with necessary screws and lugs in ground floor.
(ii) Grill weighing above 10 Kg./sq.mtr and up to 16 Kg./sq. mtr
(A) AT GROUND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</si>
  <si>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</si>
  <si>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 AT SECOND FLOOR</t>
  </si>
  <si>
    <t>M.S.or W.I. Ornamental grill of approved design joints continuously welded with M.S, W.I. Flats and bars of windows, railing etc. fitted and fixed with necessary screws and lugs in ground floor.
(ii) Grill weighing above 10 Kg./sq.mtr and up to 16 Kg./sq. mtr
(D) AT THIRD FLOOR &amp; MUMTY</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</si>
  <si>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</si>
  <si>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</si>
  <si>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</si>
  <si>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</si>
  <si>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Door stopper.(Brass)
</t>
  </si>
  <si>
    <t>Supplying 'Godrej' mortice lock chromium plated with keys 6 levers including fitting &amp; fixing complete</t>
  </si>
  <si>
    <t>Anodised aluminium barrel / tower /socket bolt (full covered) of approved manufractured from extructed section conforming to I.S. 204/74 fitted with cadmium plated screws. 
200mm long x 10mm dia. bolt.</t>
  </si>
  <si>
    <t>Supplying bubble free float glass of approved make and brand conforming to IS: 2835-1987.
 ii) 4mm thick coloured / tinted / smoke glass.</t>
  </si>
  <si>
    <t>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</si>
  <si>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</si>
  <si>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</si>
  <si>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</si>
  <si>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Renewing 125mm long wooden buffer block</t>
  </si>
  <si>
    <t>Labour for dismantling G.I. pipe with fittings.
(ix) 100 mm</t>
  </si>
  <si>
    <t>Dismantling wash basin with brackets with or without waste fittings.</t>
  </si>
  <si>
    <t>Dismantling sink with brackets with or without waste fittings.
(i) Upto 450 mm length</t>
  </si>
  <si>
    <t>Dismantling Orissa pattern W.C. including taking out of base concrete, if necessary, complete</t>
  </si>
  <si>
    <t>Dismantling urinal.</t>
  </si>
  <si>
    <t xml:space="preserve"> each </t>
  </si>
  <si>
    <t>Supplying, fitting and fixing Orissa pattern water closet in white glazed vitreous chinaware of approved make in position complete excluding 'P' or 'S' trap (excluding cost of concrete for fixing).
(i) 580 mm X 440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</si>
  <si>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</si>
  <si>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</si>
  <si>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</si>
  <si>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Peet's valve fullway gunmetal standard pattern best quality of approved brand bearing I.S.I. marking with fittings (tested to 21 kg per sq. cm.).
40mm mm dia</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</si>
  <si>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</si>
  <si>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</si>
  <si>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b) 110 mm </t>
  </si>
  <si>
    <t>Supply of UPVC pipes (B Type) and fittings conforming to IS-13592-1992
(B) Fittings (110 MM)
(ii) Door Tee</t>
  </si>
  <si>
    <t>Supply of UPVC pipes (B Type) and fittings conforming to IS-13592-1992
(B) Fittings (110 MM)
(iv) Door Bend T.S</t>
  </si>
  <si>
    <t>Supply of UPVC pipes (B Type) and fittings conforming to IS-13592-1992
(B) Fittings (110 MM)
(v) Plain Tee</t>
  </si>
  <si>
    <t>Supply of UPVC pipes (B Type) and fittings conforming to IS-13592-1992
(B) Fittings (110 MM)
(vii) Pipe Clip</t>
  </si>
  <si>
    <t>Supply of UPVC pipes (B Type) and fittings conforming to IS-13592-1992
(B) Fittings (110 MM)
(vii) Vent Cowl</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</si>
  <si>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</si>
  <si>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</si>
  <si>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Supplying, fitting and fixing Flat back urinal (half stall urinal) in white vitreous chinaware of approved make in position with brass screws on 75 mm X 75 mm X 75 mm wooden blocks complete. 
635 mm X 395 mm X 420 mm</t>
  </si>
  <si>
    <t>Supplying, fitting and fixing porcelain partition wall of approved make of size
 618 mm X 310 mm complete in all respect.</t>
  </si>
  <si>
    <t>Supplying, fitting and fixing stainless steel sink complete with waste fittings and two coats of painting of C.I. brackets. 
(ii) 630 mm X 550 mm X 180 mm</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</si>
  <si>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</si>
  <si>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pedestal of approved make for wash basin (white)</t>
  </si>
  <si>
    <t>Supplying, fitting and fixing approved brand 32 mm dia. P.V.C. waste pipe, with coupling at one end fitted with necessary clamps. 
 1050 mm long</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</si>
  <si>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</si>
  <si>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</si>
  <si>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</si>
  <si>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liquid soap container.(c) Fibre glass.</t>
  </si>
  <si>
    <t>Supplying, fitting and fixing best quality Indian make mirror 5.5 mm thick with silvering as per I.S.I. specifications supported on fibre glass frame of any colour, frame size 
550 mm X 400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</si>
  <si>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</si>
  <si>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</si>
  <si>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Chromium plated Hand shower with Flexible Tube &amp; fittings(Equivalent to Code No. Hsh-1937 &amp; (Equivalent to Code No. 5037 &amp; Model - Florentine of Jaquar or similar).).</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</si>
  <si>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</si>
  <si>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</si>
  <si>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</si>
  <si>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r>
      <t xml:space="preserve">Electrical Schedule Work :
</t>
    </r>
    <r>
      <rPr>
        <sz val="11"/>
        <rFont val="Book Antiqua"/>
        <family val="1"/>
      </rPr>
      <t>Supply &amp; fixing 415 volt 125 A TPN switch in S.S. enclosure with HRC fuses onLS &amp; NL to be fixed on angle frame on wall including earthing attachment.(L&amp;T/Seimens)</t>
    </r>
  </si>
  <si>
    <t>Supply &amp; fixing 415 volt 100 A TPN switch in S.S. enclosure with HRC fuses onLS &amp; NL to be fixed on angle frame on wall including earthing attachment.(LT/Seimens)</t>
  </si>
  <si>
    <t>Supply &amp; fixing 415 volt 63 A TPN switch in S.S. enclosure with HRC fuses onLS &amp; NL to be fixed on angle frame on wall including earthing attachment.(LT/Seimens)</t>
  </si>
  <si>
    <t>Supply &amp; fixing 415 volt 32 A TPN switch in S.S. enclosure with HRC fuses onLS &amp; NL to be fixed on angle frame on wall including earthing attachment.(LT/Seimens)</t>
  </si>
  <si>
    <t xml:space="preserve">Supply &amp; fixing 415V 200A capacity MS (16SWG) Busbar Chamber having dimension of (500x150mm) to be fixed on iron frame on wall consisting of 4 nos cupper bars of size (4x20x5mm). 
</t>
  </si>
  <si>
    <t xml:space="preserve">Supplying and fixing 4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100 A Four Pole MCCB            -- 1 nos                                         63 A TP MCB                                      - - 3 nos                                                               6-32 A SP MCB                                    - 3 nos                               </t>
  </si>
  <si>
    <t xml:space="preserve">Supply &amp; fixing 6 way double door horizontal TPN MCB DB with SS enclosure (Legrand cat no 607716)(Legrand/Seimens/ABB) concealed in wall after cutting the wall &amp; mending good the damages to original finish with earthing attachment comprising with the following.                                                                                                                       a) 63 A Four Pole MCB isolator        -- -1 No.                                                         b) 6 to 32 A range SP MCB.              --- 18 Nos.              </t>
  </si>
  <si>
    <t>Supply &amp; fixing 4 way double door horizontal TPN MCB DB with SSenclosure(HavellscatnoDHDPTHODRW04),Havells/L&amp;T concealed in wall after cutting the wall &amp; mending good the damages to original finish with earthing attachment comprising with the following.                                                                                                                       a) 63A Four Pole MCB isolator                            -- -1 No.                                                                                     c)6 to 32 A range SP MCB.                           --- 12 Nos.</t>
  </si>
  <si>
    <t>Supply &amp; fixing SPN MCB DB (2+8) WAY (Make Havells/ L&amp;T/) with S.S. Enclosure concealed in wall after cutting wall &amp; mending good the damages &amp; earthing attachment comprising with the following:                                                                                             a) 40 A DP isolator - 1 No.                                                                                                      b) 6 to 16 A range SPMCB - 8 Nos.</t>
  </si>
  <si>
    <t>Supply &amp; fixing SPN MCB DB (2+6) WAY (Make Havells/ L&amp;T) with S.S. Enclosure (DHDPSNODRW06) concealed in wall after cutting wall &amp; mending good the damages &amp; earthing attachment comprising with the following:                                                                                                                a) 40 A   DP isolator - 1 No.                                                                                                      b) 6 to 16 A range SPMCB - 6 Nos.</t>
  </si>
  <si>
    <t xml:space="preserve">Supply &amp; Fixing FP encloser(Havells/L&amp; T) concealed in wall &amp; mending good the damages to original finish incl. earthing attachment comprising with the following:
a) 32 DP MCB Isolator (Havells) - 1 nos                                           b) 6-16 A SP MCB - 2 nos  (Roof light &amp; Stair light)
</t>
  </si>
  <si>
    <t>Cutting Channel of size (40 mm x 40 mm) on masonry wall byElectric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toolsand tackles</t>
  </si>
  <si>
    <t>Supply and fixing 1.1 KV grade single core stranded FR PVC insulated &amp;unsheted single core stranded copper wire in the prelaid polythene pipe  and by the prelaid GI fish wire and making nece connection
a) 2 x 2.5 + 1x1.5 sq mm (P/P plug/computer )</t>
  </si>
  <si>
    <t>Supply and fixing 1.1 KV grade single core stranded FR PVC insulated &amp;unsheted single core stranded copper wire in the prelaid polythene pipe  and by the prelaid GI fish wire and making nece connection
b) 2 X 4 + 1 X 2.5 Sqmm.(AC &amp;SPN)</t>
  </si>
  <si>
    <t>Supply and fixing 1.1 KV grade single core stranded FR PVC insulated &amp;unsheted single core stranded copper wire in the prelaid polythene pipe  and by the prelaid GI fish wire and making nece connection
c)( 2 x 6 + 1 x 4) sq mm (SPNDB)</t>
  </si>
  <si>
    <t>Supply and fixing 1.1 KV grade single core stranded FR PVC insulated &amp;unsheted single core stranded copper wire in the prelaid polythene pipe  and by the prelaid GI fish wire and making nece connection
d) 4 x 16+ 2x10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</si>
  <si>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8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</si>
  <si>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10MTR</t>
  </si>
  <si>
    <t>Supplying and fixing Changeover switch (63A) with Sheet Steel enclosure on angle iron frame on wall with nuts bolts etc(Havells/HPL)</t>
  </si>
  <si>
    <t xml:space="preserve">Supply &amp; Fixing FP enclosure (Legrand/Cabtree) concealed in wall &amp; mending good the damages to original finish incl. earthing attachment comprising with the following:
a) 100A FP MCB  (Legrand) - 1 no                            
</t>
  </si>
  <si>
    <t xml:space="preserve">Supply &amp; Fixing FP enclosure (Legrand/Cabtree) concealed in wall &amp; mending good the damages to original finish incl. earthing attachment comprising with the following:
a) 63A FP MCB  (Legrand) - 1 no                            
</t>
  </si>
  <si>
    <t xml:space="preserve">Supply &amp; fixing 415V 125A capacity MS (16SWG) Busbar Chamber having dimension of (500x200x150mm) to be fixed on iron frame on wall consisting of 4 nos cupper bars of size (4x85x15x3mm). The same BBC should have a separate cubicle at one end consisting 3 nos 125A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</si>
  <si>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t>
  </si>
  <si>
    <t xml:space="preserve">Supply &amp; Fixing DP enclosure (Legrand/Cabtree) concealed in wall &amp; mending good the damages to original finish incl. earthing attachment comprising with the following:
a) 32A DP MCB  (Legrand) - 1 nos                             
</t>
  </si>
  <si>
    <t xml:space="preserve">Supply &amp; Fixing DP enclosure (Legrand/Cabtree) concealed in wall &amp; mending good the damages to original finish incl. earthing attachment comprising with the following:
a) 16A DP MCB  (Legrand) - 1 nos (Roof light &amp; Stair light)                            
</t>
  </si>
  <si>
    <t>Supply &amp; fixing SPN MCB DB (2+8) WAY (Make-Legrand/Seimens/ABB) with S.S. Enclosure(Legrand cat no - 607711) concealed in wall after cutting wall &amp; mending good the damages &amp; earthing attachment comprising with the following: 
a) 40A DP MCB isolator                                      --- 1 no
b) 6 to 32A SP MCB                                            ---- 8nos</t>
  </si>
  <si>
    <t>Supply &amp; fixing SPN MCB DB (2+12) WAY (Make legrand/ Seimens/ABB) with S.S. Enclosure concealed in wall after cutting wall &amp; mending good the damages &amp; earthing attachment comprising with the following:                                                                                             a) 40 A DP isolator - 1 No.                                                                                                      b) 6 to 16 A range SPMCB - 12 Nos.                             (Barrack)</t>
  </si>
  <si>
    <t>Laying of 3.5 x 35 sqmm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</si>
  <si>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Supplying and fixing compression type gland complete with brass gland, brass ring &amp; rubber ring for dust &amp; moisture-proof entry of XLPE/PVC armoured cables as below :                                                                   For 3.5core (35sqmm)</t>
  </si>
  <si>
    <t>Laying of cable upto 3.5 x 35 sqmm on wall/surface   incl. S &amp; F MS saddles with earthing attachment in 10 SWG  GI (Hot Dip) Wire, making holes etc. as necy. mending good damages and painting</t>
  </si>
  <si>
    <t>Fixing of Cable along the lenth of O.H. pole incl. S &amp; F MS pole clamps fabricated from 25 mm x 6 mm MS flat incl. Painting</t>
  </si>
  <si>
    <t>Supplying &amp; fixing medium gauge GI Pipe(40mm dia) ( ISI-Medium)Protection with necessary fittings and jointing metarials as required</t>
  </si>
  <si>
    <t>Laying of cable upto 3.5 core 25 sqmm on wall/surface   incl. S &amp; F MS saddles with earthing attachment in 10 SWG  GI (Hot Dip) Wire, making holes etc. as necy. mending good damages and painting</t>
  </si>
  <si>
    <t>nos.</t>
  </si>
  <si>
    <t>No</t>
  </si>
  <si>
    <t xml:space="preserve">Supply &amp; fixing compression type gland with brass gland brass ring incl. socketing the ends off by crimping method incl. S/F solderless socket (Dowels make) &amp; jointing ,materials etc        
3.5 x 25 sq mm  XLPE/A cable                </t>
  </si>
  <si>
    <t>Supply &amp; drawing of 1.1 Kv grade single core stranded 'FR' Pvc insulated &amp; unsheathed copper wire () of the following sizes through 19 mm alkathene pipe  recessed in wall. 
b) 2 X 4 + 1 X 2.5 Sqmm.(SPN)</t>
  </si>
  <si>
    <t>Supply &amp; drawing of 1.1 Kv grade single core stranded 'FR' Pvc insulated &amp; unsheathed copper wire () of the following sizes through 19 mm alkathene pipe  recessed in wall. 
a) 2 X 6 + 1 X 4 Sqmm.(SPNDB)</t>
  </si>
  <si>
    <t>Supply &amp; drawing of 1.1 Kv grade single core stranded 'FR' Pvc insulated &amp; unsheathed copper wire () of the following sizes through 19 mm alkathene pipe  recessed in wall. 
b) 2 x 2.5 + 1x1.5 sq mm (P/P plug/Com Plug/ Out door light)</t>
  </si>
  <si>
    <t>Supply &amp; drawing of 1.1 Kv grade single core stranded 'FR' Pvc insulated &amp; unsheathed copper wire () of the following sizes through 19 mm alkathene pipe  recessed in wall. 
a) 3x1.5 sqmm (roof light)</t>
  </si>
  <si>
    <t>Mtr</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</si>
  <si>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</si>
  <si>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Supplying &amp; Fixing bulk head light fitting (Havells make) with diecast aluminium housing &amp; frosted glass on wall/ceiling incl. S&amp;F5watt LED   complete set.</t>
  </si>
  <si>
    <t>Supply &amp; fixing computer plug board modular type of 12 module GI box with cover plate recessed in wall comprising with the following (Legrand/Cabtree)   ----- 
a) 6/16A socket &amp; 16A switch                         --1 set
b) 6A  socket &amp; 6A switch                                 --2 sets</t>
  </si>
  <si>
    <t>Supply &amp; Fixing 240 V, 16 A, 3 pin Modular type Power plug socket (Legrand/Cabtree) with 16A Modular type socket (Legrand/Cabtree) with 16A Modular type switch, without plug top on 4 Module GI Modular type switch board with top cover plate flushed in wall incl. S&amp;F switch board and cover plate and making necy. connections</t>
  </si>
  <si>
    <t xml:space="preserve">Distn. wiring in 3 x 1.5 sqmm single core stranded 'FR' PVC insulated &amp; unsheathed single core stranded copper wire (Glostr/Finolex/Havells)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6 mtr 
</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</si>
  <si>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</si>
  <si>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(on board)</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</si>
  <si>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b) Ave 3 mtr</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</si>
  <si>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average 4.5 mtr</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</si>
  <si>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</si>
  <si>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Removing existing electrical Item from its present position and fix up the same to current position shown by ECI &amp; mending good damages to original finish</t>
  </si>
  <si>
    <t>Supplying &amp; Fixing MS fan clam of two piece type for RC ceiling as per approved specification, fabricated from 40 mm x 9 mm MS flat including making good damages to building roof with satisfactory finishing and painting</t>
  </si>
  <si>
    <t>Fixing only single/twin fluorescent light fitting complete with all accessories directly on wall/ceiling with HW block and ceiling plates, nipples etc. as required</t>
  </si>
  <si>
    <t>Fixing only bulk head ceiling fitting on wall /ceiling by screws etc.</t>
  </si>
  <si>
    <t>Fixing only exhaust fan after making hole in wall and making good damages and smooth cement finish etc. as practicable as possible and providing necy. length of PVC insulated wire and making connection for exhaust of following diameter:</t>
  </si>
  <si>
    <t xml:space="preserve">Supply &amp; fixing computer plug board modular type of 8 module GI box with cover plate recessed in wall comprising with the following (Legrand/Cabtree)   ----- 
a) 6/16A socket &amp; 16A switch              --1 set
b)6A  socket(2 no) &amp; 6A switch(1 no)  --1 set </t>
  </si>
  <si>
    <t xml:space="preserve">Supply &amp; fixing computer plug board modular type of 6 module GI box with cover plate recessed in wall comprising with the following (Legrand/Cabtree)   ----- 
a) 6/16A socket &amp; 16A switch              --1 set
b)6A  socket &amp; 6A switch                      --1 set </t>
  </si>
  <si>
    <t xml:space="preserve">Supply &amp; fixing computer plug board modular type of 6 module GI box with cover plate recessed in wall comprising with the following (Legrand/Cabtree)   ----- 
a)6A  socket &amp; 6A switch                      --2 set </t>
  </si>
  <si>
    <t>Fixing only single /twin LED light fitting complete with all accessories directly on wall/ceiling/HW round block and suitable size of MS fastener</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</si>
  <si>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</si>
  <si>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</si>
  <si>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 &amp; Fixing louver shutter (For Al) on wall with necy. bolts &amp; nuts (6 mm
dia x 62 mm long)                                                     23 cm Exhaust fan (9")</t>
  </si>
  <si>
    <t>Earthing the installation by 50mm dia GI pipe (ISI-M) 3.64 mtr long &amp; 1x4 SWG GI (Hot dip) wire (4mtr long) with suitable nuts, bolts &amp; washers etc. Driven into a depth of 3.65 mtr below the ground level.</t>
  </si>
  <si>
    <t>LS</t>
  </si>
  <si>
    <r>
      <rPr>
        <b/>
        <u val="single"/>
        <sz val="11"/>
        <rFont val="Arial"/>
        <family val="2"/>
      </rPr>
      <t>Electrical Non-Schedule Work :</t>
    </r>
    <r>
      <rPr>
        <sz val="11"/>
        <rFont val="Arial"/>
        <family val="2"/>
      </rPr>
      <t xml:space="preserve">
Dismantling the existing damaged wiring including switches, distribution bords etc. with all accessories from wall/ roof  as  directed by the EIC. 
</t>
    </r>
  </si>
  <si>
    <t xml:space="preserve">Supply  2' single LED type tube light   fitting complete with all acessaries directly on ceiling  with HW round block &amp; suitable size of MS fastener (Crompton/Havells as approved by EIC)     </t>
  </si>
  <si>
    <t>Supply  4' twin LED type tube light   fitting complete with all acessaries directly on ceiling  with HW round block &amp; suitable size of MS fastener(Crompton/Havells as approved by EIC)</t>
  </si>
  <si>
    <t>Supply &amp; fixing  3W LED night Lamp (Crompton/Philps) for batten light points</t>
  </si>
  <si>
    <t xml:space="preserve">Supply &amp; fixing of 36 W LED light fitting (make Crompton,  cat no - LCTLRN-36-FO-CDL/Havells ) </t>
  </si>
  <si>
    <t>Supply &amp; FIXING of 36 W LED light fitting (make Crompton,  cat no - LCTRH-36-CDL ) (ENTRANCE)</t>
  </si>
  <si>
    <t>Reparing for existing tube light changing starter,choke,holder &amp; tube light with painting the buttam as necessary</t>
  </si>
  <si>
    <t>Reparing for existing tube light changing starter, with painting the buttam as necessary</t>
  </si>
  <si>
    <t xml:space="preserve">Supply &amp; delivery of  by 1.1 KV grade X LPE AL. Armoured Cable (make Gloster/Nicco/Havells)
a) 3.5 x 35sq mm XLPE/A cable </t>
  </si>
  <si>
    <t>Set</t>
  </si>
  <si>
    <t xml:space="preserve">Supply &amp; delevery of 1.1 Kv grade XLPE Aluminium armoured cable(make Gloster/Nicco/Havells) 
3.5 x 25 sq mm(TPN)
</t>
  </si>
  <si>
    <t>Supply &amp; fixing of 1200mm sweep Ceiling Fan (Orient,New Bridge, White) or equivalent as approved by the EIC,complete with all acessaries Incl S/F necy copper flex wire.</t>
  </si>
  <si>
    <t>Supply of the following Heavy duty Exhoust Fan mening good the damages make (make-EPC/Orient)
a) 9" Exhoust fan (230 mm)</t>
  </si>
  <si>
    <t>SUPPLY &amp; INSTALLATION OF AC MACHINE 
Supply &amp; delivery through DGS &amp; D rate contract basic of the following  split type AC machines (3 Star rated)(Make Hitachi/mitsubishi) complete with indoor outdoor unit &amp; coper refrigerant pipes upto 5 mtr length with synthetic insulation etc.                                                                              1.5 TR Split type (3 Star rated)</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</si>
  <si>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</si>
  <si>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 xml:space="preserve">Connecting &amp; dressing Meter looping system with 2 x 6 + 1 x 4 sq mm PVC insulated copper wire duly layed on the Ply board by link clip  from Bus Bar to Meters &amp; Meters to DP MCBs </t>
  </si>
  <si>
    <t>Supply &amp; fixing 9mm thick water &amp; vermin proof super quality ply wood of size (6' ft x 4' ft) to be fixed on wall with suitable long screws fastener etc after painting the rear side with black japan paint.</t>
  </si>
  <si>
    <t xml:space="preserve">Supply only LED Gate light fitting (Make Crompton/Havells, cat no - LPTO-40-CDL/CORALPT35WLED757PSYMTOPC) </t>
  </si>
  <si>
    <t>Supply of LED type Bulk Head light fitting (Crompton cat no LBH-10 -CDL/Havells as approved by EIC)</t>
  </si>
  <si>
    <t>Takendowen, washing, cleaning including repairing of A.C ceiling Fan, after dismantling part by part cleaning and greasing ball bearing and changing split pin / jum nut/incl.S&amp;F ball bearing / condenser etc. as and when require &amp; incl.Refing the same in position.</t>
  </si>
  <si>
    <t xml:space="preserve">Supply 4' single LED tube light   fitting complete with all acessaries directly on ceiling  with HW round block &amp; suitable size of MS fastener (Crompton, cat no - DIJB12LT8 - 20 , LLT8-20/Havells Regal batten with LED tube )
(For stair case only)      </t>
  </si>
  <si>
    <t xml:space="preserve">Supply only LED 45W Street light fitting (Make Crompton, cat no - LSTP-45-CDL/Havalls) </t>
  </si>
  <si>
    <t xml:space="preserve">Supply only LED 72W/70W Street light fitting (Make Crompton, cat no - LSTP-72-CDL/Havells) </t>
  </si>
  <si>
    <t>ITEM</t>
  </si>
  <si>
    <t>mtr.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</si>
  <si>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</si>
  <si>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</si>
  <si>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</si>
  <si>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(D) AT THIRD FLOOR &amp; MUMTY</t>
  </si>
  <si>
    <t>BI01010001010000000000000515BI0100001344</t>
  </si>
  <si>
    <t>BI01010001010000000000000515BI0100001345</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</si>
  <si>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</si>
  <si>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</si>
  <si>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r>
      <rPr>
        <sz val="12"/>
        <color indexed="8"/>
        <rFont val="Arial"/>
        <family val="2"/>
      </rPr>
      <t>Ordinary Cement concrete (mix 1:1.5:3)</t>
    </r>
    <r>
      <rPr>
        <sz val="14"/>
        <color indexed="8"/>
        <rFont val="Arial"/>
        <family val="2"/>
      </rPr>
      <t xml:space="preserve"> </t>
    </r>
    <r>
      <rPr>
        <sz val="11"/>
        <color indexed="8"/>
        <rFont val="Arial"/>
        <family val="2"/>
      </rPr>
      <t>with graded stone chips (20 mm nominal size) excluding shuttering and reinforcement if any, in ground floor as per relevant IS codes.(ii ) River Bazree</t>
    </r>
  </si>
  <si>
    <t xml:space="preserve">Tender Inviting Authority: The Additional Chief Engineer, W.B.P.H&amp;.I.D.Corpn. Ltd. </t>
  </si>
  <si>
    <t xml:space="preserve">Name of Work:  Repair, renovation and upgradation of 58 Nos. L/S quarters at Jalpaiguri Police Line, Metali P.S. and Dhupguri P.S. along with 01 no. Administrative building (G+1) and 1 no. Force Barrack (G+3) in Police Lines and 3 nos. (G+1) Police Stations such as Kotwali P.S. Nagrakata P.S. and Malbazar P.S. under Jalpaiguri District. </t>
  </si>
  <si>
    <t>Contract No:  WBPHIDCL/Addl.CE/NIT- 130(e)/2019-2020 (4th Call) SL No. 1</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</si>
</sst>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_ * #,##0.000_ ;_ * \-#,##0.000_ ;_ * &quot;-&quot;??_ ;_ @_ "/>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8"/>
      <name val="Arial"/>
      <family val="2"/>
    </font>
    <font>
      <sz val="14"/>
      <color indexed="8"/>
      <name val="Arial"/>
      <family val="2"/>
    </font>
    <font>
      <sz val="12"/>
      <color indexed="8"/>
      <name val="Arial"/>
      <family val="2"/>
    </font>
    <font>
      <b/>
      <u val="single"/>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17"/>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2"/>
      <color theme="1"/>
      <name val="Arial"/>
      <family val="2"/>
    </font>
    <font>
      <sz val="10"/>
      <color theme="1"/>
      <name val="Arial"/>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6"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1">
    <xf numFmtId="0" fontId="0" fillId="0" borderId="0" xfId="0" applyFont="1" applyAlignment="1">
      <alignment/>
    </xf>
    <xf numFmtId="0" fontId="3" fillId="0" borderId="0" xfId="59" applyNumberFormat="1" applyFont="1" applyFill="1" applyBorder="1" applyAlignment="1">
      <alignment vertical="center"/>
      <protection/>
    </xf>
    <xf numFmtId="0" fontId="66" fillId="0" borderId="0" xfId="59" applyNumberFormat="1" applyFont="1" applyFill="1" applyBorder="1" applyAlignment="1" applyProtection="1">
      <alignment vertical="center"/>
      <protection locked="0"/>
    </xf>
    <xf numFmtId="0" fontId="66" fillId="0" borderId="0" xfId="59" applyNumberFormat="1" applyFont="1" applyFill="1" applyBorder="1" applyAlignment="1">
      <alignment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67" fillId="0" borderId="0" xfId="59" applyNumberFormat="1" applyFont="1" applyFill="1" applyBorder="1" applyAlignment="1">
      <alignment horizontal="left"/>
      <protection/>
    </xf>
    <xf numFmtId="0" fontId="3" fillId="0" borderId="0" xfId="59" applyNumberFormat="1" applyFont="1" applyFill="1" applyAlignment="1" applyProtection="1">
      <alignment vertical="center"/>
      <protection locked="0"/>
    </xf>
    <xf numFmtId="0" fontId="66"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66" fillId="0" borderId="0" xfId="59" applyNumberFormat="1" applyFont="1" applyFill="1" applyAlignment="1">
      <alignment vertical="center"/>
      <protection/>
    </xf>
    <xf numFmtId="0" fontId="2" fillId="0" borderId="10" xfId="59" applyNumberFormat="1" applyFont="1" applyFill="1" applyBorder="1" applyAlignment="1">
      <alignment horizontal="center" vertical="top" wrapText="1"/>
      <protection/>
    </xf>
    <xf numFmtId="0" fontId="3" fillId="0" borderId="0" xfId="59" applyNumberFormat="1" applyFont="1" applyFill="1">
      <alignment/>
      <protection/>
    </xf>
    <xf numFmtId="0" fontId="66" fillId="0" borderId="0" xfId="59" applyNumberFormat="1" applyFont="1" applyFill="1">
      <alignment/>
      <protection/>
    </xf>
    <xf numFmtId="0" fontId="2" fillId="0" borderId="11" xfId="59" applyNumberFormat="1" applyFont="1" applyFill="1" applyBorder="1" applyAlignment="1">
      <alignment horizontal="center" vertical="top" wrapText="1"/>
      <protection/>
    </xf>
    <xf numFmtId="0" fontId="3" fillId="0" borderId="11" xfId="59" applyNumberFormat="1" applyFont="1" applyFill="1" applyBorder="1" applyAlignment="1">
      <alignment horizontal="left" vertical="top"/>
      <protection/>
    </xf>
    <xf numFmtId="0" fontId="2" fillId="0" borderId="11" xfId="59" applyNumberFormat="1" applyFont="1" applyFill="1" applyBorder="1" applyAlignment="1" applyProtection="1">
      <alignment horizontal="right" vertical="top"/>
      <protection/>
    </xf>
    <xf numFmtId="0" fontId="3" fillId="0" borderId="11" xfId="59" applyNumberFormat="1" applyFont="1" applyFill="1" applyBorder="1" applyAlignment="1">
      <alignment vertical="top"/>
      <protection/>
    </xf>
    <xf numFmtId="0" fontId="2" fillId="0" borderId="11" xfId="59" applyNumberFormat="1" applyFont="1" applyFill="1" applyBorder="1" applyAlignment="1" applyProtection="1">
      <alignment horizontal="left" vertical="top"/>
      <protection locked="0"/>
    </xf>
    <xf numFmtId="0" fontId="3" fillId="0" borderId="11" xfId="59" applyNumberFormat="1" applyFont="1" applyFill="1" applyBorder="1" applyAlignment="1" applyProtection="1">
      <alignment vertical="top"/>
      <protection/>
    </xf>
    <xf numFmtId="0" fontId="2" fillId="0" borderId="12" xfId="59" applyNumberFormat="1" applyFont="1" applyFill="1" applyBorder="1" applyAlignment="1" applyProtection="1">
      <alignment horizontal="right" vertical="top"/>
      <protection locked="0"/>
    </xf>
    <xf numFmtId="0" fontId="3" fillId="0" borderId="0" xfId="59" applyNumberFormat="1" applyFont="1" applyFill="1" applyAlignment="1">
      <alignment vertical="top"/>
      <protection/>
    </xf>
    <xf numFmtId="0" fontId="66" fillId="0" borderId="0" xfId="59" applyNumberFormat="1" applyFont="1" applyFill="1" applyAlignment="1">
      <alignment vertical="top"/>
      <protection/>
    </xf>
    <xf numFmtId="0" fontId="2" fillId="0" borderId="11" xfId="59" applyNumberFormat="1" applyFont="1" applyFill="1" applyBorder="1" applyAlignment="1" applyProtection="1">
      <alignment horizontal="right" vertical="top"/>
      <protection locked="0"/>
    </xf>
    <xf numFmtId="0" fontId="68" fillId="0" borderId="13" xfId="59" applyNumberFormat="1" applyFont="1" applyFill="1" applyBorder="1" applyAlignment="1" applyProtection="1">
      <alignment vertical="top"/>
      <protection/>
    </xf>
    <xf numFmtId="0" fontId="3" fillId="0" borderId="10" xfId="59" applyNumberFormat="1" applyFont="1" applyFill="1" applyBorder="1" applyAlignment="1" applyProtection="1">
      <alignment vertical="top"/>
      <protection/>
    </xf>
    <xf numFmtId="0" fontId="3" fillId="0" borderId="0" xfId="59" applyNumberFormat="1" applyFont="1" applyFill="1" applyAlignment="1" applyProtection="1">
      <alignment vertical="top"/>
      <protection/>
    </xf>
    <xf numFmtId="0" fontId="66" fillId="0" borderId="0" xfId="59" applyNumberFormat="1" applyFont="1" applyFill="1" applyAlignment="1" applyProtection="1">
      <alignment vertical="top"/>
      <protection/>
    </xf>
    <xf numFmtId="0" fontId="0" fillId="0" borderId="0" xfId="59" applyNumberFormat="1" applyFill="1">
      <alignment/>
      <protection/>
    </xf>
    <xf numFmtId="0" fontId="69" fillId="0" borderId="0" xfId="59" applyNumberFormat="1" applyFont="1" applyFill="1">
      <alignment/>
      <protection/>
    </xf>
    <xf numFmtId="0" fontId="70" fillId="0" borderId="0" xfId="63" applyNumberFormat="1" applyFont="1" applyFill="1" applyBorder="1" applyAlignment="1" applyProtection="1">
      <alignment horizontal="center" vertical="center"/>
      <protection/>
    </xf>
    <xf numFmtId="0" fontId="2" fillId="0" borderId="14"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1"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2" fillId="0" borderId="11" xfId="63" applyNumberFormat="1" applyFont="1" applyFill="1" applyBorder="1" applyAlignment="1">
      <alignment vertical="top" wrapText="1"/>
      <protection/>
    </xf>
    <xf numFmtId="0" fontId="72" fillId="0" borderId="11" xfId="63" applyNumberFormat="1" applyFont="1" applyFill="1" applyBorder="1" applyAlignment="1">
      <alignment horizontal="left" wrapText="1" readingOrder="1"/>
      <protection/>
    </xf>
    <xf numFmtId="172" fontId="3" fillId="0" borderId="11" xfId="63" applyNumberFormat="1" applyFont="1" applyFill="1" applyBorder="1" applyAlignment="1">
      <alignment vertical="top"/>
      <protection/>
    </xf>
    <xf numFmtId="0" fontId="3" fillId="0" borderId="11" xfId="63" applyNumberFormat="1" applyFont="1" applyFill="1" applyBorder="1" applyAlignment="1">
      <alignment vertical="top"/>
      <protection/>
    </xf>
    <xf numFmtId="0" fontId="2" fillId="0" borderId="15" xfId="59"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center" vertical="top" wrapText="1"/>
      <protection locked="0"/>
    </xf>
    <xf numFmtId="0" fontId="2" fillId="0" borderId="16" xfId="63" applyNumberFormat="1" applyFont="1" applyFill="1" applyBorder="1" applyAlignment="1">
      <alignment horizontal="right" vertical="top"/>
      <protection/>
    </xf>
    <xf numFmtId="172" fontId="2" fillId="0" borderId="16" xfId="63" applyNumberFormat="1" applyFont="1" applyFill="1" applyBorder="1" applyAlignment="1">
      <alignment horizontal="right" vertical="top"/>
      <protection/>
    </xf>
    <xf numFmtId="0" fontId="3" fillId="0" borderId="11" xfId="63" applyNumberFormat="1" applyFont="1" applyFill="1" applyBorder="1" applyAlignment="1">
      <alignment vertical="top" wrapText="1"/>
      <protection/>
    </xf>
    <xf numFmtId="0" fontId="2" fillId="0" borderId="10" xfId="59" applyNumberFormat="1" applyFont="1" applyFill="1" applyBorder="1" applyAlignment="1" applyProtection="1">
      <alignment horizontal="center" vertical="top" wrapText="1"/>
      <protection locked="0"/>
    </xf>
    <xf numFmtId="0" fontId="2" fillId="33" borderId="11" xfId="59" applyNumberFormat="1" applyFont="1" applyFill="1" applyBorder="1" applyAlignment="1" applyProtection="1">
      <alignment horizontal="right" vertical="top"/>
      <protection locked="0"/>
    </xf>
    <xf numFmtId="0" fontId="2" fillId="0" borderId="11" xfId="63" applyNumberFormat="1" applyFont="1" applyFill="1" applyBorder="1" applyAlignment="1">
      <alignment horizontal="left" vertical="top"/>
      <protection/>
    </xf>
    <xf numFmtId="0" fontId="2" fillId="0" borderId="14" xfId="63" applyNumberFormat="1" applyFont="1" applyFill="1" applyBorder="1" applyAlignment="1">
      <alignment horizontal="left" vertical="top"/>
      <protection/>
    </xf>
    <xf numFmtId="0" fontId="3" fillId="0" borderId="13" xfId="63" applyNumberFormat="1" applyFont="1" applyFill="1" applyBorder="1" applyAlignment="1">
      <alignment vertical="top"/>
      <protection/>
    </xf>
    <xf numFmtId="0" fontId="3" fillId="0" borderId="17" xfId="63" applyNumberFormat="1" applyFont="1" applyFill="1" applyBorder="1" applyAlignment="1">
      <alignment vertical="top"/>
      <protection/>
    </xf>
    <xf numFmtId="0" fontId="6" fillId="0" borderId="18" xfId="63" applyNumberFormat="1" applyFont="1" applyFill="1" applyBorder="1" applyAlignment="1">
      <alignment vertical="top"/>
      <protection/>
    </xf>
    <xf numFmtId="0" fontId="3" fillId="0" borderId="18" xfId="63" applyNumberFormat="1" applyFont="1" applyFill="1" applyBorder="1" applyAlignment="1">
      <alignment vertical="top"/>
      <protection/>
    </xf>
    <xf numFmtId="0" fontId="2" fillId="0" borderId="18" xfId="63" applyNumberFormat="1" applyFont="1" applyFill="1" applyBorder="1" applyAlignment="1">
      <alignment horizontal="left" vertical="top"/>
      <protection/>
    </xf>
    <xf numFmtId="0" fontId="14" fillId="0" borderId="10" xfId="63" applyNumberFormat="1" applyFont="1" applyFill="1" applyBorder="1" applyAlignment="1" applyProtection="1">
      <alignment vertical="center" wrapText="1"/>
      <protection locked="0"/>
    </xf>
    <xf numFmtId="0" fontId="73" fillId="33" borderId="10" xfId="63" applyNumberFormat="1" applyFont="1" applyFill="1" applyBorder="1" applyAlignment="1" applyProtection="1">
      <alignment vertical="center" wrapText="1"/>
      <protection locked="0"/>
    </xf>
    <xf numFmtId="175" fontId="74" fillId="33" borderId="10" xfId="68" applyNumberFormat="1" applyFont="1" applyFill="1" applyBorder="1" applyAlignment="1" applyProtection="1">
      <alignment horizontal="center" vertical="center"/>
      <protection locked="0"/>
    </xf>
    <xf numFmtId="0" fontId="68"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172" fontId="75" fillId="0" borderId="11" xfId="63" applyNumberFormat="1" applyFont="1" applyFill="1" applyBorder="1" applyAlignment="1">
      <alignment vertical="top"/>
      <protection/>
    </xf>
    <xf numFmtId="0" fontId="11" fillId="0" borderId="0" xfId="63" applyNumberFormat="1" applyFill="1">
      <alignment/>
      <protection/>
    </xf>
    <xf numFmtId="172" fontId="6" fillId="0" borderId="19" xfId="63" applyNumberFormat="1" applyFont="1" applyFill="1" applyBorder="1" applyAlignment="1">
      <alignment vertical="top"/>
      <protection/>
    </xf>
    <xf numFmtId="172" fontId="6" fillId="0" borderId="20" xfId="63" applyNumberFormat="1" applyFont="1" applyFill="1" applyBorder="1" applyAlignment="1">
      <alignment horizontal="right" vertical="top"/>
      <protection/>
    </xf>
    <xf numFmtId="0" fontId="2" fillId="34" borderId="16" xfId="63" applyNumberFormat="1" applyFont="1" applyFill="1" applyBorder="1" applyAlignment="1">
      <alignment horizontal="right" vertical="top"/>
      <protection/>
    </xf>
    <xf numFmtId="172" fontId="3" fillId="0" borderId="11" xfId="63" applyNumberFormat="1" applyFont="1" applyFill="1" applyBorder="1" applyAlignment="1">
      <alignment horizontal="center"/>
      <protection/>
    </xf>
    <xf numFmtId="0" fontId="3" fillId="0" borderId="11" xfId="59" applyNumberFormat="1" applyFont="1" applyFill="1" applyBorder="1" applyAlignment="1">
      <alignment horizontal="center"/>
      <protection/>
    </xf>
    <xf numFmtId="172" fontId="2" fillId="0" borderId="16" xfId="62" applyNumberFormat="1" applyFont="1" applyFill="1" applyBorder="1" applyAlignment="1">
      <alignment horizontal="center"/>
      <protection/>
    </xf>
    <xf numFmtId="0" fontId="3" fillId="35" borderId="0" xfId="59" applyNumberFormat="1" applyFont="1" applyFill="1" applyAlignment="1">
      <alignment vertical="top"/>
      <protection/>
    </xf>
    <xf numFmtId="0" fontId="66" fillId="35" borderId="0" xfId="59" applyNumberFormat="1" applyFont="1" applyFill="1" applyAlignment="1">
      <alignment vertical="top"/>
      <protection/>
    </xf>
    <xf numFmtId="0" fontId="3" fillId="36" borderId="0" xfId="59" applyNumberFormat="1" applyFont="1" applyFill="1" applyAlignment="1">
      <alignment vertical="top"/>
      <protection/>
    </xf>
    <xf numFmtId="0" fontId="66" fillId="36" borderId="0" xfId="59" applyNumberFormat="1" applyFont="1" applyFill="1" applyAlignment="1">
      <alignment vertical="top"/>
      <protection/>
    </xf>
    <xf numFmtId="0" fontId="3" fillId="0" borderId="11" xfId="0" applyFont="1" applyFill="1" applyBorder="1" applyAlignment="1">
      <alignment horizontal="left" vertical="top" wrapText="1"/>
    </xf>
    <xf numFmtId="0" fontId="76" fillId="0" borderId="11" xfId="0" applyFont="1" applyFill="1" applyBorder="1" applyAlignment="1">
      <alignment horizontal="left" vertical="top" wrapText="1"/>
    </xf>
    <xf numFmtId="0" fontId="3" fillId="34" borderId="0" xfId="59" applyNumberFormat="1" applyFont="1" applyFill="1" applyAlignment="1">
      <alignment vertical="top"/>
      <protection/>
    </xf>
    <xf numFmtId="0" fontId="2" fillId="0" borderId="19" xfId="59" applyNumberFormat="1" applyFont="1" applyFill="1" applyBorder="1" applyAlignment="1" applyProtection="1">
      <alignment horizontal="center" vertical="top" wrapText="1"/>
      <protection locked="0"/>
    </xf>
    <xf numFmtId="0" fontId="2" fillId="0" borderId="0" xfId="59" applyNumberFormat="1" applyFont="1" applyFill="1" applyBorder="1" applyAlignment="1" applyProtection="1">
      <alignment horizontal="right" vertical="top"/>
      <protection/>
    </xf>
    <xf numFmtId="0" fontId="2" fillId="0" borderId="0" xfId="59" applyNumberFormat="1" applyFont="1" applyFill="1" applyBorder="1" applyAlignment="1" applyProtection="1">
      <alignment horizontal="left" vertical="top"/>
      <protection locked="0"/>
    </xf>
    <xf numFmtId="0" fontId="3" fillId="0" borderId="0" xfId="59" applyNumberFormat="1" applyFont="1" applyFill="1" applyBorder="1" applyAlignment="1" applyProtection="1">
      <alignment vertical="top"/>
      <protection/>
    </xf>
    <xf numFmtId="0" fontId="2" fillId="0" borderId="0" xfId="59" applyNumberFormat="1" applyFont="1" applyFill="1" applyBorder="1" applyAlignment="1" applyProtection="1">
      <alignment horizontal="right" vertical="top"/>
      <protection locked="0"/>
    </xf>
    <xf numFmtId="0" fontId="2" fillId="0" borderId="0" xfId="59" applyNumberFormat="1" applyFont="1" applyFill="1" applyBorder="1" applyAlignment="1" applyProtection="1">
      <alignment horizontal="center" vertical="top" wrapText="1"/>
      <protection locked="0"/>
    </xf>
    <xf numFmtId="0" fontId="76" fillId="0" borderId="11" xfId="0" applyFont="1" applyFill="1" applyBorder="1" applyAlignment="1">
      <alignment horizontal="justify" vertical="top" wrapText="1"/>
    </xf>
    <xf numFmtId="174" fontId="76" fillId="0" borderId="11" xfId="0" applyNumberFormat="1" applyFont="1" applyFill="1" applyBorder="1" applyAlignment="1">
      <alignment horizontal="center" vertical="center"/>
    </xf>
    <xf numFmtId="0" fontId="76" fillId="0" borderId="11" xfId="0" applyFont="1" applyFill="1" applyBorder="1" applyAlignment="1">
      <alignment horizontal="center" vertical="center"/>
    </xf>
    <xf numFmtId="0" fontId="77" fillId="0" borderId="11" xfId="0" applyFont="1" applyFill="1" applyBorder="1" applyAlignment="1">
      <alignment horizontal="justify" vertical="top" wrapText="1"/>
    </xf>
    <xf numFmtId="2" fontId="76" fillId="0" borderId="11" xfId="0" applyNumberFormat="1" applyFont="1" applyFill="1" applyBorder="1" applyAlignment="1">
      <alignment horizontal="center" vertical="center"/>
    </xf>
    <xf numFmtId="0" fontId="21" fillId="0" borderId="11" xfId="0" applyNumberFormat="1" applyFont="1" applyFill="1" applyBorder="1" applyAlignment="1">
      <alignment horizontal="justify" vertical="top" wrapText="1"/>
    </xf>
    <xf numFmtId="0" fontId="76" fillId="0" borderId="11" xfId="61" applyFont="1" applyFill="1" applyBorder="1" applyAlignment="1">
      <alignment horizontal="justify" vertical="top" wrapText="1"/>
      <protection/>
    </xf>
    <xf numFmtId="0" fontId="3" fillId="0" borderId="19" xfId="0" applyFont="1" applyFill="1" applyBorder="1" applyAlignment="1">
      <alignment horizontal="justify" vertical="top" wrapText="1"/>
    </xf>
    <xf numFmtId="0" fontId="76" fillId="0" borderId="11" xfId="0" applyFont="1" applyFill="1" applyBorder="1" applyAlignment="1">
      <alignment vertical="top" wrapText="1"/>
    </xf>
    <xf numFmtId="171" fontId="76" fillId="0" borderId="11" xfId="44"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43" fontId="76" fillId="0" borderId="11" xfId="42" applyNumberFormat="1" applyFont="1" applyFill="1" applyBorder="1" applyAlignment="1">
      <alignment horizontal="center" vertical="center"/>
    </xf>
    <xf numFmtId="174" fontId="78" fillId="0" borderId="11" xfId="0" applyNumberFormat="1" applyFont="1" applyFill="1" applyBorder="1" applyAlignment="1">
      <alignment horizontal="center" vertical="center"/>
    </xf>
    <xf numFmtId="0" fontId="78" fillId="0" borderId="11" xfId="0" applyFont="1" applyFill="1" applyBorder="1" applyAlignment="1">
      <alignment horizontal="center" vertical="center"/>
    </xf>
    <xf numFmtId="2" fontId="78" fillId="0" borderId="11" xfId="0" applyNumberFormat="1" applyFont="1" applyFill="1" applyBorder="1" applyAlignment="1">
      <alignment horizontal="center" vertical="center"/>
    </xf>
    <xf numFmtId="0" fontId="3" fillId="0" borderId="11" xfId="60" applyFont="1" applyFill="1" applyBorder="1" applyAlignment="1">
      <alignment horizontal="justify" vertical="top" wrapText="1"/>
      <protection/>
    </xf>
    <xf numFmtId="43" fontId="76" fillId="0" borderId="11" xfId="44" applyNumberFormat="1" applyFont="1" applyFill="1" applyBorder="1" applyAlignment="1">
      <alignment horizontal="center" vertical="center"/>
    </xf>
    <xf numFmtId="0" fontId="76" fillId="0" borderId="14" xfId="0" applyFont="1" applyFill="1" applyBorder="1" applyAlignment="1">
      <alignment vertical="top" wrapText="1"/>
    </xf>
    <xf numFmtId="0" fontId="76" fillId="0" borderId="0" xfId="0" applyFont="1" applyFill="1" applyAlignment="1">
      <alignment horizontal="left" vertical="top" wrapText="1"/>
    </xf>
    <xf numFmtId="174" fontId="76" fillId="0" borderId="0" xfId="0" applyNumberFormat="1" applyFont="1" applyFill="1" applyAlignment="1">
      <alignment horizontal="center" vertical="center"/>
    </xf>
    <xf numFmtId="2" fontId="76" fillId="0" borderId="0" xfId="0" applyNumberFormat="1" applyFont="1" applyFill="1" applyAlignment="1">
      <alignment horizontal="center" vertical="center"/>
    </xf>
    <xf numFmtId="2" fontId="11" fillId="0" borderId="11" xfId="0" applyNumberFormat="1" applyFont="1" applyFill="1" applyBorder="1" applyAlignment="1">
      <alignment horizontal="center" vertical="center"/>
    </xf>
    <xf numFmtId="171" fontId="76" fillId="0" borderId="11" xfId="42" applyNumberFormat="1" applyFont="1" applyFill="1" applyBorder="1" applyAlignment="1">
      <alignment horizontal="center" vertical="center"/>
    </xf>
    <xf numFmtId="0" fontId="77" fillId="0" borderId="11" xfId="0" applyFont="1" applyFill="1" applyBorder="1" applyAlignment="1">
      <alignment horizontal="left" vertical="top" wrapText="1"/>
    </xf>
    <xf numFmtId="174" fontId="77" fillId="0" borderId="11" xfId="0" applyNumberFormat="1" applyFont="1" applyFill="1" applyBorder="1" applyAlignment="1">
      <alignment horizontal="center" vertical="center" wrapText="1"/>
    </xf>
    <xf numFmtId="172" fontId="77" fillId="0" borderId="11" xfId="0" applyNumberFormat="1" applyFont="1" applyFill="1" applyBorder="1" applyAlignment="1">
      <alignment horizontal="center" vertical="center" wrapText="1"/>
    </xf>
    <xf numFmtId="2" fontId="77" fillId="0" borderId="11"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xf>
    <xf numFmtId="0" fontId="3" fillId="0" borderId="11" xfId="59" applyNumberFormat="1" applyFont="1" applyFill="1" applyBorder="1" applyAlignment="1">
      <alignment horizontal="center" vertical="center"/>
      <protection/>
    </xf>
    <xf numFmtId="0" fontId="3" fillId="35" borderId="11" xfId="59" applyNumberFormat="1" applyFont="1" applyFill="1" applyBorder="1" applyAlignment="1">
      <alignment horizontal="center" vertical="center"/>
      <protection/>
    </xf>
    <xf numFmtId="43" fontId="76" fillId="35" borderId="11" xfId="42" applyNumberFormat="1" applyFont="1" applyFill="1" applyBorder="1" applyAlignment="1">
      <alignment horizontal="center" vertical="center"/>
    </xf>
    <xf numFmtId="2" fontId="76" fillId="37"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2" fontId="2" fillId="34" borderId="16" xfId="63" applyNumberFormat="1" applyFont="1" applyFill="1" applyBorder="1" applyAlignment="1">
      <alignment horizontal="right" vertical="center"/>
      <protection/>
    </xf>
    <xf numFmtId="2" fontId="6" fillId="0" borderId="11" xfId="63" applyNumberFormat="1" applyFont="1" applyFill="1" applyBorder="1" applyAlignment="1">
      <alignment horizontal="right" vertical="center"/>
      <protection/>
    </xf>
    <xf numFmtId="0" fontId="3" fillId="0" borderId="11" xfId="63" applyNumberFormat="1" applyFont="1" applyFill="1" applyBorder="1" applyAlignment="1">
      <alignment horizontal="center" vertical="center" wrapText="1"/>
      <protection/>
    </xf>
    <xf numFmtId="0" fontId="3" fillId="0" borderId="11" xfId="63" applyNumberFormat="1" applyFont="1" applyFill="1" applyBorder="1" applyAlignment="1">
      <alignment vertical="center" wrapText="1"/>
      <protection/>
    </xf>
    <xf numFmtId="0" fontId="6" fillId="0" borderId="14" xfId="63" applyNumberFormat="1" applyFont="1" applyFill="1" applyBorder="1" applyAlignment="1">
      <alignment horizontal="center" vertical="top" wrapText="1"/>
      <protection/>
    </xf>
    <xf numFmtId="0" fontId="6" fillId="0" borderId="18" xfId="63" applyNumberFormat="1" applyFont="1" applyFill="1" applyBorder="1" applyAlignment="1">
      <alignment horizontal="center" vertical="top" wrapText="1"/>
      <protection/>
    </xf>
    <xf numFmtId="0" fontId="6" fillId="0" borderId="19" xfId="63" applyNumberFormat="1" applyFont="1" applyFill="1" applyBorder="1" applyAlignment="1">
      <alignment horizontal="center" vertical="top" wrapText="1"/>
      <protection/>
    </xf>
    <xf numFmtId="0" fontId="2" fillId="0" borderId="14" xfId="59" applyNumberFormat="1" applyFont="1" applyFill="1" applyBorder="1" applyAlignment="1">
      <alignment horizontal="center" vertical="center" wrapText="1"/>
      <protection/>
    </xf>
    <xf numFmtId="0" fontId="2" fillId="0" borderId="18" xfId="59" applyNumberFormat="1" applyFont="1" applyFill="1" applyBorder="1" applyAlignment="1">
      <alignment horizontal="center" vertical="center" wrapText="1"/>
      <protection/>
    </xf>
    <xf numFmtId="0" fontId="2" fillId="0" borderId="19" xfId="59" applyNumberFormat="1" applyFont="1" applyFill="1" applyBorder="1" applyAlignment="1">
      <alignment horizontal="center" vertical="center" wrapText="1"/>
      <protection/>
    </xf>
    <xf numFmtId="0" fontId="79"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67" fillId="0" borderId="21" xfId="59" applyNumberFormat="1" applyFont="1" applyFill="1" applyBorder="1" applyAlignment="1" applyProtection="1">
      <alignment horizontal="center" wrapText="1"/>
      <protection locked="0"/>
    </xf>
    <xf numFmtId="0" fontId="2" fillId="33" borderId="14" xfId="63" applyNumberFormat="1" applyFont="1" applyFill="1" applyBorder="1" applyAlignment="1" applyProtection="1">
      <alignment horizontal="left" vertical="top"/>
      <protection locked="0"/>
    </xf>
    <xf numFmtId="0" fontId="2" fillId="0" borderId="18" xfId="63" applyNumberFormat="1" applyFont="1" applyFill="1" applyBorder="1" applyAlignment="1" applyProtection="1">
      <alignment horizontal="left" vertical="top"/>
      <protection locked="0"/>
    </xf>
    <xf numFmtId="0" fontId="2" fillId="0" borderId="19"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50"/>
  <sheetViews>
    <sheetView zoomScale="80" zoomScaleNormal="80" zoomScalePageLayoutView="0" workbookViewId="0" topLeftCell="A243">
      <selection activeCell="F11" sqref="F11"/>
    </sheetView>
  </sheetViews>
  <sheetFormatPr defaultColWidth="9.140625" defaultRowHeight="15"/>
  <cols>
    <col min="1" max="1" width="13.57421875" style="28" customWidth="1"/>
    <col min="2" max="2" width="44.57421875" style="28" customWidth="1"/>
    <col min="3" max="3" width="0.13671875" style="28"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56" width="9.140625" style="28" customWidth="1"/>
    <col min="57" max="57" width="14.8515625" style="28" hidden="1" customWidth="1"/>
    <col min="58" max="58" width="17.00390625" style="28" hidden="1" customWidth="1"/>
    <col min="59" max="59" width="16.00390625" style="28" hidden="1" customWidth="1"/>
    <col min="60" max="238" width="9.140625" style="28" customWidth="1"/>
    <col min="239" max="243" width="9.140625" style="29" customWidth="1"/>
    <col min="244" max="16384" width="9.140625" style="28" customWidth="1"/>
  </cols>
  <sheetData>
    <row r="1" spans="1:243" s="1" customFormat="1" ht="27" customHeight="1">
      <c r="A1" s="124" t="str">
        <f>B2&amp;" BoQ"</f>
        <v>Percentage BoQ</v>
      </c>
      <c r="B1" s="124"/>
      <c r="C1" s="124"/>
      <c r="D1" s="124"/>
      <c r="E1" s="124"/>
      <c r="F1" s="124"/>
      <c r="G1" s="124"/>
      <c r="H1" s="124"/>
      <c r="I1" s="124"/>
      <c r="J1" s="124"/>
      <c r="K1" s="124"/>
      <c r="L1" s="124"/>
      <c r="O1" s="2"/>
      <c r="P1" s="2"/>
      <c r="Q1" s="3"/>
      <c r="IE1" s="3"/>
      <c r="IF1" s="3"/>
      <c r="IG1" s="3"/>
      <c r="IH1" s="3"/>
      <c r="II1" s="3"/>
    </row>
    <row r="2" spans="1:17" s="1" customFormat="1" ht="25.5" customHeight="1" hidden="1">
      <c r="A2" s="30" t="s">
        <v>4</v>
      </c>
      <c r="B2" s="30" t="s">
        <v>64</v>
      </c>
      <c r="C2" s="30" t="s">
        <v>5</v>
      </c>
      <c r="D2" s="30" t="s">
        <v>6</v>
      </c>
      <c r="E2" s="30"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25" t="s">
        <v>549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IE4" s="6"/>
      <c r="IF4" s="6"/>
      <c r="IG4" s="6"/>
      <c r="IH4" s="6"/>
      <c r="II4" s="6"/>
    </row>
    <row r="5" spans="1:243" s="5" customFormat="1" ht="30.75" customHeight="1">
      <c r="A5" s="125" t="s">
        <v>550</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IE5" s="6"/>
      <c r="IF5" s="6"/>
      <c r="IG5" s="6"/>
      <c r="IH5" s="6"/>
      <c r="II5" s="6"/>
    </row>
    <row r="6" spans="1:243" s="5" customFormat="1" ht="30.75" customHeight="1">
      <c r="A6" s="125" t="s">
        <v>551</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IE6" s="6"/>
      <c r="IF6" s="6"/>
      <c r="IG6" s="6"/>
      <c r="IH6" s="6"/>
      <c r="II6" s="6"/>
    </row>
    <row r="7" spans="1:243" s="5" customFormat="1" ht="29.25" customHeight="1" hidden="1">
      <c r="A7" s="126" t="s">
        <v>8</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IE7" s="6"/>
      <c r="IF7" s="6"/>
      <c r="IG7" s="6"/>
      <c r="IH7" s="6"/>
      <c r="II7" s="6"/>
    </row>
    <row r="8" spans="1:243" s="7" customFormat="1" ht="37.5" customHeight="1">
      <c r="A8" s="31" t="s">
        <v>9</v>
      </c>
      <c r="B8" s="127"/>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9"/>
      <c r="IE8" s="8"/>
      <c r="IF8" s="8"/>
      <c r="IG8" s="8"/>
      <c r="IH8" s="8"/>
      <c r="II8" s="8"/>
    </row>
    <row r="9" spans="1:243" s="9" customFormat="1" ht="61.5" customHeight="1">
      <c r="A9" s="121" t="s">
        <v>10</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32</v>
      </c>
      <c r="BC11" s="33"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4">
        <v>1</v>
      </c>
      <c r="B13" s="35" t="s">
        <v>286</v>
      </c>
      <c r="C13" s="36" t="s">
        <v>34</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4" t="s">
        <v>8</v>
      </c>
      <c r="BB13" s="42"/>
      <c r="BC13" s="43"/>
      <c r="IE13" s="22">
        <v>1</v>
      </c>
      <c r="IF13" s="22" t="s">
        <v>35</v>
      </c>
      <c r="IG13" s="22" t="s">
        <v>36</v>
      </c>
      <c r="IH13" s="22">
        <v>10</v>
      </c>
      <c r="II13" s="22" t="s">
        <v>37</v>
      </c>
    </row>
    <row r="14" spans="1:243" s="21" customFormat="1" ht="209.25" customHeight="1">
      <c r="A14" s="34">
        <v>2</v>
      </c>
      <c r="B14" s="81" t="s">
        <v>304</v>
      </c>
      <c r="C14" s="36" t="s">
        <v>38</v>
      </c>
      <c r="D14" s="82">
        <v>757</v>
      </c>
      <c r="E14" s="82" t="s">
        <v>291</v>
      </c>
      <c r="F14" s="85">
        <v>1013.56</v>
      </c>
      <c r="G14" s="23"/>
      <c r="H14" s="23"/>
      <c r="I14" s="38" t="s">
        <v>40</v>
      </c>
      <c r="J14" s="17">
        <f>IF(I14="Less(-)",-1,1)</f>
        <v>1</v>
      </c>
      <c r="K14" s="18" t="s">
        <v>65</v>
      </c>
      <c r="L14" s="18" t="s">
        <v>7</v>
      </c>
      <c r="M14" s="45"/>
      <c r="N14" s="23"/>
      <c r="O14" s="23"/>
      <c r="P14" s="44"/>
      <c r="Q14" s="23"/>
      <c r="R14" s="23"/>
      <c r="S14" s="44"/>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114">
        <f>total_amount_ba($B$2,$D$2,D14,F14,J14,K14,M14)</f>
        <v>767264.9199999999</v>
      </c>
      <c r="BB14" s="67">
        <f>BA14+SUM(N14:AZ14)</f>
        <v>767264.9199999999</v>
      </c>
      <c r="BC14" s="116" t="str">
        <f>SpellNumber(L14,BB14)</f>
        <v>INR  Seven Lakh Sixty Seven Thousand Two Hundred &amp; Sixty Four  and Paise Ninety Two Only</v>
      </c>
      <c r="BE14" s="85">
        <v>896</v>
      </c>
      <c r="BF14" s="21">
        <f>BE14*1.12*1.01</f>
        <v>1013.5552000000001</v>
      </c>
      <c r="BG14" s="109">
        <f>ROUND(BF14,2)</f>
        <v>1013.56</v>
      </c>
      <c r="IE14" s="22">
        <v>1.02</v>
      </c>
      <c r="IF14" s="22" t="s">
        <v>43</v>
      </c>
      <c r="IG14" s="22" t="s">
        <v>44</v>
      </c>
      <c r="IH14" s="22">
        <v>213</v>
      </c>
      <c r="II14" s="22" t="s">
        <v>39</v>
      </c>
    </row>
    <row r="15" spans="1:243" s="21" customFormat="1" ht="409.5" customHeight="1">
      <c r="A15" s="34">
        <v>3</v>
      </c>
      <c r="B15" s="81" t="s">
        <v>305</v>
      </c>
      <c r="C15" s="36" t="s">
        <v>42</v>
      </c>
      <c r="D15" s="82">
        <v>4</v>
      </c>
      <c r="E15" s="83" t="s">
        <v>306</v>
      </c>
      <c r="F15" s="85">
        <v>84749.5</v>
      </c>
      <c r="G15" s="23"/>
      <c r="H15" s="23"/>
      <c r="I15" s="38" t="s">
        <v>40</v>
      </c>
      <c r="J15" s="17">
        <f>IF(I15="Less(-)",-1,1)</f>
        <v>1</v>
      </c>
      <c r="K15" s="18" t="s">
        <v>65</v>
      </c>
      <c r="L15" s="18" t="s">
        <v>7</v>
      </c>
      <c r="M15" s="45"/>
      <c r="N15" s="23"/>
      <c r="O15" s="23"/>
      <c r="P15" s="44"/>
      <c r="Q15" s="23"/>
      <c r="R15" s="23"/>
      <c r="S15" s="44"/>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114">
        <f>total_amount_ba($B$2,$D$2,D15,F15,J15,K15,M15)</f>
        <v>338998</v>
      </c>
      <c r="BB15" s="67">
        <f>BA15+SUM(N15:AZ15)</f>
        <v>338998</v>
      </c>
      <c r="BC15" s="116" t="str">
        <f>SpellNumber(L15,BB15)</f>
        <v>INR  Three Lakh Thirty Eight Thousand Nine Hundred &amp; Ninety Eight  Only</v>
      </c>
      <c r="BE15" s="85">
        <v>74920</v>
      </c>
      <c r="BF15" s="21">
        <f aca="true" t="shared" si="0" ref="BF15:BF78">BE15*1.12*1.01</f>
        <v>84749.50400000002</v>
      </c>
      <c r="BG15" s="109">
        <f aca="true" t="shared" si="1" ref="BG15:BG78">ROUND(BF15,2)</f>
        <v>84749.5</v>
      </c>
      <c r="IE15" s="22">
        <v>2</v>
      </c>
      <c r="IF15" s="22" t="s">
        <v>35</v>
      </c>
      <c r="IG15" s="22" t="s">
        <v>46</v>
      </c>
      <c r="IH15" s="22">
        <v>10</v>
      </c>
      <c r="II15" s="22" t="s">
        <v>39</v>
      </c>
    </row>
    <row r="16" spans="1:243" s="21" customFormat="1" ht="86.25" customHeight="1">
      <c r="A16" s="34">
        <v>4</v>
      </c>
      <c r="B16" s="113" t="s">
        <v>548</v>
      </c>
      <c r="C16" s="36" t="s">
        <v>45</v>
      </c>
      <c r="D16" s="82">
        <v>40</v>
      </c>
      <c r="E16" s="83" t="s">
        <v>307</v>
      </c>
      <c r="F16" s="85">
        <v>5367.54</v>
      </c>
      <c r="G16" s="23"/>
      <c r="H16" s="23"/>
      <c r="I16" s="38" t="s">
        <v>40</v>
      </c>
      <c r="J16" s="17">
        <f aca="true" t="shared" si="2" ref="J16:J74">IF(I16="Less(-)",-1,1)</f>
        <v>1</v>
      </c>
      <c r="K16" s="18" t="s">
        <v>65</v>
      </c>
      <c r="L16" s="18" t="s">
        <v>7</v>
      </c>
      <c r="M16" s="45"/>
      <c r="N16" s="23"/>
      <c r="O16" s="23"/>
      <c r="P16" s="44"/>
      <c r="Q16" s="23"/>
      <c r="R16" s="23"/>
      <c r="S16" s="44"/>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114">
        <f aca="true" t="shared" si="3" ref="BA16:BA74">total_amount_ba($B$2,$D$2,D16,F16,J16,K16,M16)</f>
        <v>214701.6</v>
      </c>
      <c r="BB16" s="67">
        <f aca="true" t="shared" si="4" ref="BB16:BB74">BA16+SUM(N16:AZ16)</f>
        <v>214701.6</v>
      </c>
      <c r="BC16" s="116" t="str">
        <f aca="true" t="shared" si="5" ref="BC16:BC74">SpellNumber(L16,BB16)</f>
        <v>INR  Two Lakh Fourteen Thousand Seven Hundred &amp; One  and Paise Sixty Only</v>
      </c>
      <c r="BE16" s="85">
        <v>4745</v>
      </c>
      <c r="BF16" s="21">
        <f t="shared" si="0"/>
        <v>5367.544000000001</v>
      </c>
      <c r="BG16" s="109">
        <f t="shared" si="1"/>
        <v>5367.54</v>
      </c>
      <c r="IE16" s="22">
        <v>3</v>
      </c>
      <c r="IF16" s="22" t="s">
        <v>48</v>
      </c>
      <c r="IG16" s="22" t="s">
        <v>49</v>
      </c>
      <c r="IH16" s="22">
        <v>10</v>
      </c>
      <c r="II16" s="22" t="s">
        <v>39</v>
      </c>
    </row>
    <row r="17" spans="1:243" s="21" customFormat="1" ht="280.5" customHeight="1">
      <c r="A17" s="34">
        <v>5</v>
      </c>
      <c r="B17" s="81" t="s">
        <v>308</v>
      </c>
      <c r="C17" s="36" t="s">
        <v>47</v>
      </c>
      <c r="D17" s="82">
        <v>274</v>
      </c>
      <c r="E17" s="83" t="s">
        <v>291</v>
      </c>
      <c r="F17" s="85">
        <v>1264.68</v>
      </c>
      <c r="G17" s="23"/>
      <c r="H17" s="23"/>
      <c r="I17" s="38" t="s">
        <v>40</v>
      </c>
      <c r="J17" s="17">
        <f t="shared" si="2"/>
        <v>1</v>
      </c>
      <c r="K17" s="18" t="s">
        <v>65</v>
      </c>
      <c r="L17" s="18" t="s">
        <v>7</v>
      </c>
      <c r="M17" s="45"/>
      <c r="N17" s="23"/>
      <c r="O17" s="23"/>
      <c r="P17" s="44"/>
      <c r="Q17" s="23"/>
      <c r="R17" s="23"/>
      <c r="S17" s="44"/>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114">
        <f t="shared" si="3"/>
        <v>346522.32</v>
      </c>
      <c r="BB17" s="67">
        <f t="shared" si="4"/>
        <v>346522.32</v>
      </c>
      <c r="BC17" s="116" t="str">
        <f t="shared" si="5"/>
        <v>INR  Three Lakh Forty Six Thousand Five Hundred &amp; Twenty Two  and Paise Thirty Two Only</v>
      </c>
      <c r="BE17" s="85">
        <v>1118</v>
      </c>
      <c r="BF17" s="21">
        <f t="shared" si="0"/>
        <v>1264.6816000000001</v>
      </c>
      <c r="BG17" s="109">
        <f t="shared" si="1"/>
        <v>1264.68</v>
      </c>
      <c r="IE17" s="22">
        <v>1.01</v>
      </c>
      <c r="IF17" s="22" t="s">
        <v>41</v>
      </c>
      <c r="IG17" s="22" t="s">
        <v>36</v>
      </c>
      <c r="IH17" s="22">
        <v>123.223</v>
      </c>
      <c r="II17" s="22" t="s">
        <v>39</v>
      </c>
    </row>
    <row r="18" spans="1:243" s="21" customFormat="1" ht="72.75" customHeight="1">
      <c r="A18" s="34">
        <v>6</v>
      </c>
      <c r="B18" s="81" t="s">
        <v>309</v>
      </c>
      <c r="C18" s="36" t="s">
        <v>50</v>
      </c>
      <c r="D18" s="82">
        <v>861</v>
      </c>
      <c r="E18" s="83" t="s">
        <v>310</v>
      </c>
      <c r="F18" s="85">
        <v>366.51</v>
      </c>
      <c r="G18" s="23"/>
      <c r="H18" s="23"/>
      <c r="I18" s="38" t="s">
        <v>40</v>
      </c>
      <c r="J18" s="17">
        <f t="shared" si="2"/>
        <v>1</v>
      </c>
      <c r="K18" s="18" t="s">
        <v>65</v>
      </c>
      <c r="L18" s="18" t="s">
        <v>7</v>
      </c>
      <c r="M18" s="45"/>
      <c r="N18" s="23"/>
      <c r="O18" s="23"/>
      <c r="P18" s="44"/>
      <c r="Q18" s="23"/>
      <c r="R18" s="23"/>
      <c r="S18" s="44"/>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114">
        <f t="shared" si="3"/>
        <v>315565.11</v>
      </c>
      <c r="BB18" s="67">
        <f t="shared" si="4"/>
        <v>315565.11</v>
      </c>
      <c r="BC18" s="116" t="str">
        <f t="shared" si="5"/>
        <v>INR  Three Lakh Fifteen Thousand Five Hundred &amp; Sixty Five  and Paise Eleven Only</v>
      </c>
      <c r="BE18" s="85">
        <v>324</v>
      </c>
      <c r="BF18" s="21">
        <f t="shared" si="0"/>
        <v>366.50880000000006</v>
      </c>
      <c r="BG18" s="109">
        <f t="shared" si="1"/>
        <v>366.51</v>
      </c>
      <c r="IE18" s="22">
        <v>1.02</v>
      </c>
      <c r="IF18" s="22" t="s">
        <v>43</v>
      </c>
      <c r="IG18" s="22" t="s">
        <v>44</v>
      </c>
      <c r="IH18" s="22">
        <v>213</v>
      </c>
      <c r="II18" s="22" t="s">
        <v>39</v>
      </c>
    </row>
    <row r="19" spans="1:243" s="21" customFormat="1" ht="409.5">
      <c r="A19" s="34">
        <v>7</v>
      </c>
      <c r="B19" s="81" t="s">
        <v>311</v>
      </c>
      <c r="C19" s="36" t="s">
        <v>51</v>
      </c>
      <c r="D19" s="82">
        <v>236</v>
      </c>
      <c r="E19" s="83" t="s">
        <v>310</v>
      </c>
      <c r="F19" s="85">
        <v>762.43</v>
      </c>
      <c r="G19" s="23"/>
      <c r="H19" s="23"/>
      <c r="I19" s="38" t="s">
        <v>40</v>
      </c>
      <c r="J19" s="17">
        <f t="shared" si="2"/>
        <v>1</v>
      </c>
      <c r="K19" s="18" t="s">
        <v>65</v>
      </c>
      <c r="L19" s="18" t="s">
        <v>7</v>
      </c>
      <c r="M19" s="45"/>
      <c r="N19" s="23"/>
      <c r="O19" s="23"/>
      <c r="P19" s="44"/>
      <c r="Q19" s="23"/>
      <c r="R19" s="23"/>
      <c r="S19" s="44"/>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114">
        <f t="shared" si="3"/>
        <v>179933.47999999998</v>
      </c>
      <c r="BB19" s="67">
        <f t="shared" si="4"/>
        <v>179933.47999999998</v>
      </c>
      <c r="BC19" s="116" t="str">
        <f t="shared" si="5"/>
        <v>INR  One Lakh Seventy Nine Thousand Nine Hundred &amp; Thirty Three  and Paise Forty Eight Only</v>
      </c>
      <c r="BE19" s="85">
        <v>674</v>
      </c>
      <c r="BF19" s="21">
        <f t="shared" si="0"/>
        <v>762.4288000000001</v>
      </c>
      <c r="BG19" s="109">
        <f t="shared" si="1"/>
        <v>762.43</v>
      </c>
      <c r="IE19" s="22">
        <v>2</v>
      </c>
      <c r="IF19" s="22" t="s">
        <v>35</v>
      </c>
      <c r="IG19" s="22" t="s">
        <v>46</v>
      </c>
      <c r="IH19" s="22">
        <v>10</v>
      </c>
      <c r="II19" s="22" t="s">
        <v>39</v>
      </c>
    </row>
    <row r="20" spans="1:243" s="21" customFormat="1" ht="45.75" customHeight="1">
      <c r="A20" s="34">
        <v>8</v>
      </c>
      <c r="B20" s="81" t="s">
        <v>312</v>
      </c>
      <c r="C20" s="36" t="s">
        <v>52</v>
      </c>
      <c r="D20" s="82">
        <v>27</v>
      </c>
      <c r="E20" s="83" t="s">
        <v>307</v>
      </c>
      <c r="F20" s="85">
        <v>5850.57</v>
      </c>
      <c r="G20" s="23"/>
      <c r="H20" s="23"/>
      <c r="I20" s="38" t="s">
        <v>40</v>
      </c>
      <c r="J20" s="17">
        <f t="shared" si="2"/>
        <v>1</v>
      </c>
      <c r="K20" s="18" t="s">
        <v>65</v>
      </c>
      <c r="L20" s="18" t="s">
        <v>7</v>
      </c>
      <c r="M20" s="45"/>
      <c r="N20" s="23"/>
      <c r="O20" s="23"/>
      <c r="P20" s="44"/>
      <c r="Q20" s="23"/>
      <c r="R20" s="23"/>
      <c r="S20" s="44"/>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114">
        <f t="shared" si="3"/>
        <v>157965.38999999998</v>
      </c>
      <c r="BB20" s="67">
        <f t="shared" si="4"/>
        <v>157965.38999999998</v>
      </c>
      <c r="BC20" s="116" t="str">
        <f t="shared" si="5"/>
        <v>INR  One Lakh Fifty Seven Thousand Nine Hundred &amp; Sixty Five  and Paise Thirty Nine Only</v>
      </c>
      <c r="BE20" s="85">
        <v>5172</v>
      </c>
      <c r="BF20" s="21">
        <f t="shared" si="0"/>
        <v>5850.566400000001</v>
      </c>
      <c r="BG20" s="109">
        <f t="shared" si="1"/>
        <v>5850.57</v>
      </c>
      <c r="IE20" s="22">
        <v>3</v>
      </c>
      <c r="IF20" s="22" t="s">
        <v>48</v>
      </c>
      <c r="IG20" s="22" t="s">
        <v>49</v>
      </c>
      <c r="IH20" s="22">
        <v>10</v>
      </c>
      <c r="II20" s="22" t="s">
        <v>39</v>
      </c>
    </row>
    <row r="21" spans="1:243" s="21" customFormat="1" ht="101.25" customHeight="1">
      <c r="A21" s="34">
        <v>9</v>
      </c>
      <c r="B21" s="84" t="s">
        <v>313</v>
      </c>
      <c r="C21" s="36" t="s">
        <v>53</v>
      </c>
      <c r="D21" s="82">
        <v>3605.386</v>
      </c>
      <c r="E21" s="83" t="s">
        <v>292</v>
      </c>
      <c r="F21" s="85">
        <v>19.23</v>
      </c>
      <c r="G21" s="23"/>
      <c r="H21" s="23"/>
      <c r="I21" s="38" t="s">
        <v>40</v>
      </c>
      <c r="J21" s="17">
        <f t="shared" si="2"/>
        <v>1</v>
      </c>
      <c r="K21" s="18" t="s">
        <v>65</v>
      </c>
      <c r="L21" s="18" t="s">
        <v>7</v>
      </c>
      <c r="M21" s="45"/>
      <c r="N21" s="23"/>
      <c r="O21" s="23"/>
      <c r="P21" s="44"/>
      <c r="Q21" s="23"/>
      <c r="R21" s="23"/>
      <c r="S21" s="44"/>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114">
        <f t="shared" si="3"/>
        <v>69331.57278</v>
      </c>
      <c r="BB21" s="67">
        <f t="shared" si="4"/>
        <v>69331.57278</v>
      </c>
      <c r="BC21" s="116" t="str">
        <f t="shared" si="5"/>
        <v>INR  Sixty Nine Thousand Three Hundred &amp; Thirty One  and Paise Fifty Seven Only</v>
      </c>
      <c r="BE21" s="85">
        <v>17</v>
      </c>
      <c r="BF21" s="21">
        <f t="shared" si="0"/>
        <v>19.230400000000003</v>
      </c>
      <c r="BG21" s="109">
        <f t="shared" si="1"/>
        <v>19.23</v>
      </c>
      <c r="IE21" s="22">
        <v>1.01</v>
      </c>
      <c r="IF21" s="22" t="s">
        <v>41</v>
      </c>
      <c r="IG21" s="22" t="s">
        <v>36</v>
      </c>
      <c r="IH21" s="22">
        <v>123.223</v>
      </c>
      <c r="II21" s="22" t="s">
        <v>39</v>
      </c>
    </row>
    <row r="22" spans="1:243" s="21" customFormat="1" ht="85.5" customHeight="1">
      <c r="A22" s="34">
        <v>10</v>
      </c>
      <c r="B22" s="81" t="s">
        <v>317</v>
      </c>
      <c r="C22" s="36" t="s">
        <v>54</v>
      </c>
      <c r="D22" s="82">
        <v>90</v>
      </c>
      <c r="E22" s="83" t="s">
        <v>318</v>
      </c>
      <c r="F22" s="85">
        <v>56.56</v>
      </c>
      <c r="G22" s="23"/>
      <c r="H22" s="23"/>
      <c r="I22" s="38" t="s">
        <v>40</v>
      </c>
      <c r="J22" s="17">
        <f>IF(I22="Less(-)",-1,1)</f>
        <v>1</v>
      </c>
      <c r="K22" s="18" t="s">
        <v>65</v>
      </c>
      <c r="L22" s="18" t="s">
        <v>7</v>
      </c>
      <c r="M22" s="45"/>
      <c r="N22" s="23"/>
      <c r="O22" s="23"/>
      <c r="P22" s="44"/>
      <c r="Q22" s="23"/>
      <c r="R22" s="23"/>
      <c r="S22" s="44"/>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114">
        <f>total_amount_ba($B$2,$D$2,D22,F22,J22,K22,M22)</f>
        <v>5090.400000000001</v>
      </c>
      <c r="BB22" s="67">
        <f>BA22+SUM(N22:AZ22)</f>
        <v>5090.400000000001</v>
      </c>
      <c r="BC22" s="116" t="str">
        <f>SpellNumber(L22,BB22)</f>
        <v>INR  Five Thousand  &amp;Ninety  and Paise Forty Only</v>
      </c>
      <c r="BE22" s="85">
        <v>50</v>
      </c>
      <c r="BF22" s="21">
        <f t="shared" si="0"/>
        <v>56.56000000000001</v>
      </c>
      <c r="BG22" s="109">
        <f t="shared" si="1"/>
        <v>56.56</v>
      </c>
      <c r="IE22" s="22">
        <v>1.02</v>
      </c>
      <c r="IF22" s="22" t="s">
        <v>43</v>
      </c>
      <c r="IG22" s="22" t="s">
        <v>44</v>
      </c>
      <c r="IH22" s="22">
        <v>213</v>
      </c>
      <c r="II22" s="22" t="s">
        <v>39</v>
      </c>
    </row>
    <row r="23" spans="1:243" s="21" customFormat="1" ht="90" customHeight="1">
      <c r="A23" s="34">
        <v>11</v>
      </c>
      <c r="B23" s="81" t="s">
        <v>316</v>
      </c>
      <c r="C23" s="36" t="s">
        <v>55</v>
      </c>
      <c r="D23" s="82">
        <v>90</v>
      </c>
      <c r="E23" s="83" t="s">
        <v>318</v>
      </c>
      <c r="F23" s="85">
        <v>63.35</v>
      </c>
      <c r="G23" s="23"/>
      <c r="H23" s="23"/>
      <c r="I23" s="38" t="s">
        <v>40</v>
      </c>
      <c r="J23" s="17">
        <f t="shared" si="2"/>
        <v>1</v>
      </c>
      <c r="K23" s="18" t="s">
        <v>65</v>
      </c>
      <c r="L23" s="18" t="s">
        <v>7</v>
      </c>
      <c r="M23" s="45"/>
      <c r="N23" s="23"/>
      <c r="O23" s="23"/>
      <c r="P23" s="44"/>
      <c r="Q23" s="23"/>
      <c r="R23" s="23"/>
      <c r="S23" s="44"/>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114">
        <f t="shared" si="3"/>
        <v>5701.5</v>
      </c>
      <c r="BB23" s="67">
        <f t="shared" si="4"/>
        <v>5701.5</v>
      </c>
      <c r="BC23" s="116" t="str">
        <f t="shared" si="5"/>
        <v>INR  Five Thousand Seven Hundred &amp; One  and Paise Fifty Only</v>
      </c>
      <c r="BE23" s="85">
        <v>56</v>
      </c>
      <c r="BF23" s="21">
        <f t="shared" si="0"/>
        <v>63.34720000000001</v>
      </c>
      <c r="BG23" s="109">
        <f t="shared" si="1"/>
        <v>63.35</v>
      </c>
      <c r="IE23" s="22">
        <v>2</v>
      </c>
      <c r="IF23" s="22" t="s">
        <v>35</v>
      </c>
      <c r="IG23" s="22" t="s">
        <v>46</v>
      </c>
      <c r="IH23" s="22">
        <v>10</v>
      </c>
      <c r="II23" s="22" t="s">
        <v>39</v>
      </c>
    </row>
    <row r="24" spans="1:243" s="21" customFormat="1" ht="82.5" customHeight="1">
      <c r="A24" s="34">
        <v>12</v>
      </c>
      <c r="B24" s="81" t="s">
        <v>315</v>
      </c>
      <c r="C24" s="36" t="s">
        <v>56</v>
      </c>
      <c r="D24" s="82">
        <v>67</v>
      </c>
      <c r="E24" s="83" t="s">
        <v>318</v>
      </c>
      <c r="F24" s="85">
        <v>70.13</v>
      </c>
      <c r="G24" s="23"/>
      <c r="H24" s="23"/>
      <c r="I24" s="38" t="s">
        <v>40</v>
      </c>
      <c r="J24" s="17">
        <f t="shared" si="2"/>
        <v>1</v>
      </c>
      <c r="K24" s="18" t="s">
        <v>65</v>
      </c>
      <c r="L24" s="18" t="s">
        <v>7</v>
      </c>
      <c r="M24" s="45"/>
      <c r="N24" s="23"/>
      <c r="O24" s="23"/>
      <c r="P24" s="44"/>
      <c r="Q24" s="23"/>
      <c r="R24" s="23"/>
      <c r="S24" s="44"/>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114">
        <f t="shared" si="3"/>
        <v>4698.71</v>
      </c>
      <c r="BB24" s="67">
        <f t="shared" si="4"/>
        <v>4698.71</v>
      </c>
      <c r="BC24" s="116" t="str">
        <f t="shared" si="5"/>
        <v>INR  Four Thousand Six Hundred &amp; Ninety Eight  and Paise Seventy One Only</v>
      </c>
      <c r="BE24" s="85">
        <v>62</v>
      </c>
      <c r="BF24" s="21">
        <f t="shared" si="0"/>
        <v>70.13440000000001</v>
      </c>
      <c r="BG24" s="109">
        <f t="shared" si="1"/>
        <v>70.13</v>
      </c>
      <c r="IE24" s="22">
        <v>1.01</v>
      </c>
      <c r="IF24" s="22" t="s">
        <v>41</v>
      </c>
      <c r="IG24" s="22" t="s">
        <v>36</v>
      </c>
      <c r="IH24" s="22">
        <v>123.223</v>
      </c>
      <c r="II24" s="22" t="s">
        <v>39</v>
      </c>
    </row>
    <row r="25" spans="1:243" s="21" customFormat="1" ht="86.25" customHeight="1">
      <c r="A25" s="34">
        <v>13</v>
      </c>
      <c r="B25" s="81" t="s">
        <v>314</v>
      </c>
      <c r="C25" s="36" t="s">
        <v>164</v>
      </c>
      <c r="D25" s="82">
        <v>67</v>
      </c>
      <c r="E25" s="83" t="s">
        <v>318</v>
      </c>
      <c r="F25" s="85">
        <v>76.92</v>
      </c>
      <c r="G25" s="23"/>
      <c r="H25" s="23"/>
      <c r="I25" s="38" t="s">
        <v>40</v>
      </c>
      <c r="J25" s="17">
        <f t="shared" si="2"/>
        <v>1</v>
      </c>
      <c r="K25" s="18" t="s">
        <v>65</v>
      </c>
      <c r="L25" s="18" t="s">
        <v>7</v>
      </c>
      <c r="M25" s="45"/>
      <c r="N25" s="23"/>
      <c r="O25" s="23"/>
      <c r="P25" s="44"/>
      <c r="Q25" s="23"/>
      <c r="R25" s="23"/>
      <c r="S25" s="44"/>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114">
        <f t="shared" si="3"/>
        <v>5153.64</v>
      </c>
      <c r="BB25" s="67">
        <f t="shared" si="4"/>
        <v>5153.64</v>
      </c>
      <c r="BC25" s="116" t="str">
        <f t="shared" si="5"/>
        <v>INR  Five Thousand One Hundred &amp; Fifty Three  and Paise Sixty Four Only</v>
      </c>
      <c r="BE25" s="85">
        <v>68</v>
      </c>
      <c r="BF25" s="21">
        <f t="shared" si="0"/>
        <v>76.92160000000001</v>
      </c>
      <c r="BG25" s="109">
        <f t="shared" si="1"/>
        <v>76.92</v>
      </c>
      <c r="IE25" s="22">
        <v>1.02</v>
      </c>
      <c r="IF25" s="22" t="s">
        <v>43</v>
      </c>
      <c r="IG25" s="22" t="s">
        <v>44</v>
      </c>
      <c r="IH25" s="22">
        <v>213</v>
      </c>
      <c r="II25" s="22" t="s">
        <v>39</v>
      </c>
    </row>
    <row r="26" spans="1:243" s="21" customFormat="1" ht="95.25" customHeight="1">
      <c r="A26" s="34">
        <v>14</v>
      </c>
      <c r="B26" s="84" t="s">
        <v>319</v>
      </c>
      <c r="C26" s="36" t="s">
        <v>57</v>
      </c>
      <c r="D26" s="82">
        <v>90</v>
      </c>
      <c r="E26" s="83" t="s">
        <v>318</v>
      </c>
      <c r="F26" s="85">
        <v>1062.2</v>
      </c>
      <c r="G26" s="23"/>
      <c r="H26" s="23"/>
      <c r="I26" s="38" t="s">
        <v>40</v>
      </c>
      <c r="J26" s="17">
        <f>IF(I26="Less(-)",-1,1)</f>
        <v>1</v>
      </c>
      <c r="K26" s="18" t="s">
        <v>65</v>
      </c>
      <c r="L26" s="18" t="s">
        <v>7</v>
      </c>
      <c r="M26" s="45"/>
      <c r="N26" s="23"/>
      <c r="O26" s="23"/>
      <c r="P26" s="44"/>
      <c r="Q26" s="23"/>
      <c r="R26" s="23"/>
      <c r="S26" s="44"/>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114">
        <f>total_amount_ba($B$2,$D$2,D26,F26,J26,K26,M26)</f>
        <v>95598</v>
      </c>
      <c r="BB26" s="67">
        <f>BA26+SUM(N26:AZ26)</f>
        <v>95598</v>
      </c>
      <c r="BC26" s="116" t="str">
        <f>SpellNumber(L26,BB26)</f>
        <v>INR  Ninety Five Thousand Five Hundred &amp; Ninety Eight  Only</v>
      </c>
      <c r="BE26" s="85">
        <v>939</v>
      </c>
      <c r="BF26" s="21">
        <f t="shared" si="0"/>
        <v>1062.1968000000002</v>
      </c>
      <c r="BG26" s="109">
        <f t="shared" si="1"/>
        <v>1062.2</v>
      </c>
      <c r="IE26" s="22">
        <v>2</v>
      </c>
      <c r="IF26" s="22" t="s">
        <v>35</v>
      </c>
      <c r="IG26" s="22" t="s">
        <v>46</v>
      </c>
      <c r="IH26" s="22">
        <v>10</v>
      </c>
      <c r="II26" s="22" t="s">
        <v>39</v>
      </c>
    </row>
    <row r="27" spans="1:243" s="21" customFormat="1" ht="76.5" customHeight="1">
      <c r="A27" s="34">
        <v>15</v>
      </c>
      <c r="B27" s="81" t="s">
        <v>320</v>
      </c>
      <c r="C27" s="36" t="s">
        <v>58</v>
      </c>
      <c r="D27" s="82">
        <v>15272</v>
      </c>
      <c r="E27" s="83" t="s">
        <v>291</v>
      </c>
      <c r="F27" s="85">
        <v>21.49</v>
      </c>
      <c r="G27" s="23"/>
      <c r="H27" s="23"/>
      <c r="I27" s="38" t="s">
        <v>40</v>
      </c>
      <c r="J27" s="17">
        <f t="shared" si="2"/>
        <v>1</v>
      </c>
      <c r="K27" s="18" t="s">
        <v>65</v>
      </c>
      <c r="L27" s="18" t="s">
        <v>7</v>
      </c>
      <c r="M27" s="45"/>
      <c r="N27" s="23"/>
      <c r="O27" s="23"/>
      <c r="P27" s="44"/>
      <c r="Q27" s="23"/>
      <c r="R27" s="23"/>
      <c r="S27" s="44"/>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114">
        <f t="shared" si="3"/>
        <v>328195.27999999997</v>
      </c>
      <c r="BB27" s="67">
        <f t="shared" si="4"/>
        <v>328195.27999999997</v>
      </c>
      <c r="BC27" s="116" t="str">
        <f t="shared" si="5"/>
        <v>INR  Three Lakh Twenty Eight Thousand One Hundred &amp; Ninety Five  and Paise Twenty Eight Only</v>
      </c>
      <c r="BE27" s="85">
        <v>19</v>
      </c>
      <c r="BF27" s="21">
        <f t="shared" si="0"/>
        <v>21.492800000000003</v>
      </c>
      <c r="BG27" s="109">
        <f t="shared" si="1"/>
        <v>21.49</v>
      </c>
      <c r="IE27" s="22">
        <v>3</v>
      </c>
      <c r="IF27" s="22" t="s">
        <v>48</v>
      </c>
      <c r="IG27" s="22" t="s">
        <v>49</v>
      </c>
      <c r="IH27" s="22">
        <v>10</v>
      </c>
      <c r="II27" s="22" t="s">
        <v>39</v>
      </c>
    </row>
    <row r="28" spans="1:243" s="21" customFormat="1" ht="115.5" customHeight="1">
      <c r="A28" s="34">
        <v>16</v>
      </c>
      <c r="B28" s="81" t="s">
        <v>321</v>
      </c>
      <c r="C28" s="36" t="s">
        <v>59</v>
      </c>
      <c r="D28" s="82">
        <v>5868</v>
      </c>
      <c r="E28" s="83" t="s">
        <v>288</v>
      </c>
      <c r="F28" s="85">
        <v>99.55</v>
      </c>
      <c r="G28" s="23"/>
      <c r="H28" s="23"/>
      <c r="I28" s="38" t="s">
        <v>40</v>
      </c>
      <c r="J28" s="17">
        <f t="shared" si="2"/>
        <v>1</v>
      </c>
      <c r="K28" s="18" t="s">
        <v>65</v>
      </c>
      <c r="L28" s="18" t="s">
        <v>7</v>
      </c>
      <c r="M28" s="45"/>
      <c r="N28" s="23"/>
      <c r="O28" s="23"/>
      <c r="P28" s="44"/>
      <c r="Q28" s="23"/>
      <c r="R28" s="23"/>
      <c r="S28" s="44"/>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114">
        <f t="shared" si="3"/>
        <v>584159.4</v>
      </c>
      <c r="BB28" s="67">
        <f t="shared" si="4"/>
        <v>584159.4</v>
      </c>
      <c r="BC28" s="116" t="str">
        <f t="shared" si="5"/>
        <v>INR  Five Lakh Eighty Four Thousand One Hundred &amp; Fifty Nine  and Paise Forty Only</v>
      </c>
      <c r="BE28" s="85">
        <v>88</v>
      </c>
      <c r="BF28" s="21">
        <f t="shared" si="0"/>
        <v>99.54560000000001</v>
      </c>
      <c r="BG28" s="109">
        <f t="shared" si="1"/>
        <v>99.55</v>
      </c>
      <c r="IE28" s="22"/>
      <c r="IF28" s="22"/>
      <c r="IG28" s="22"/>
      <c r="IH28" s="22"/>
      <c r="II28" s="22"/>
    </row>
    <row r="29" spans="1:243" s="21" customFormat="1" ht="153.75" customHeight="1">
      <c r="A29" s="34">
        <v>17</v>
      </c>
      <c r="B29" s="81" t="s">
        <v>322</v>
      </c>
      <c r="C29" s="36" t="s">
        <v>60</v>
      </c>
      <c r="D29" s="82">
        <v>2296</v>
      </c>
      <c r="E29" s="83" t="s">
        <v>288</v>
      </c>
      <c r="F29" s="85">
        <v>142.53</v>
      </c>
      <c r="G29" s="23"/>
      <c r="H29" s="23"/>
      <c r="I29" s="38" t="s">
        <v>40</v>
      </c>
      <c r="J29" s="17">
        <f t="shared" si="2"/>
        <v>1</v>
      </c>
      <c r="K29" s="18" t="s">
        <v>65</v>
      </c>
      <c r="L29" s="18" t="s">
        <v>7</v>
      </c>
      <c r="M29" s="45"/>
      <c r="N29" s="23"/>
      <c r="O29" s="23"/>
      <c r="P29" s="44"/>
      <c r="Q29" s="23"/>
      <c r="R29" s="23"/>
      <c r="S29" s="44"/>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114">
        <f t="shared" si="3"/>
        <v>327248.88</v>
      </c>
      <c r="BB29" s="67">
        <f t="shared" si="4"/>
        <v>327248.88</v>
      </c>
      <c r="BC29" s="116" t="str">
        <f t="shared" si="5"/>
        <v>INR  Three Lakh Twenty Seven Thousand Two Hundred &amp; Forty Eight  and Paise Eighty Eight Only</v>
      </c>
      <c r="BE29" s="85">
        <v>126</v>
      </c>
      <c r="BF29" s="21">
        <f t="shared" si="0"/>
        <v>142.5312</v>
      </c>
      <c r="BG29" s="109">
        <f t="shared" si="1"/>
        <v>142.53</v>
      </c>
      <c r="IE29" s="22"/>
      <c r="IF29" s="22"/>
      <c r="IG29" s="22"/>
      <c r="IH29" s="22"/>
      <c r="II29" s="22"/>
    </row>
    <row r="30" spans="1:243" s="21" customFormat="1" ht="159.75" customHeight="1">
      <c r="A30" s="34">
        <v>18</v>
      </c>
      <c r="B30" s="81" t="s">
        <v>323</v>
      </c>
      <c r="C30" s="36" t="s">
        <v>61</v>
      </c>
      <c r="D30" s="82">
        <v>2296</v>
      </c>
      <c r="E30" s="83" t="s">
        <v>288</v>
      </c>
      <c r="F30" s="85">
        <v>147.06</v>
      </c>
      <c r="G30" s="23"/>
      <c r="H30" s="23"/>
      <c r="I30" s="38" t="s">
        <v>40</v>
      </c>
      <c r="J30" s="17">
        <f t="shared" si="2"/>
        <v>1</v>
      </c>
      <c r="K30" s="18" t="s">
        <v>65</v>
      </c>
      <c r="L30" s="18" t="s">
        <v>7</v>
      </c>
      <c r="M30" s="45"/>
      <c r="N30" s="23"/>
      <c r="O30" s="23"/>
      <c r="P30" s="44"/>
      <c r="Q30" s="23"/>
      <c r="R30" s="23"/>
      <c r="S30" s="44"/>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114">
        <f t="shared" si="3"/>
        <v>337649.76</v>
      </c>
      <c r="BB30" s="67">
        <f t="shared" si="4"/>
        <v>337649.76</v>
      </c>
      <c r="BC30" s="116" t="str">
        <f t="shared" si="5"/>
        <v>INR  Three Lakh Thirty Seven Thousand Six Hundred &amp; Forty Nine  and Paise Seventy Six Only</v>
      </c>
      <c r="BE30" s="85">
        <v>130</v>
      </c>
      <c r="BF30" s="21">
        <f t="shared" si="0"/>
        <v>147.056</v>
      </c>
      <c r="BG30" s="109">
        <f t="shared" si="1"/>
        <v>147.06</v>
      </c>
      <c r="IE30" s="22"/>
      <c r="IF30" s="22"/>
      <c r="IG30" s="22"/>
      <c r="IH30" s="22"/>
      <c r="II30" s="22"/>
    </row>
    <row r="31" spans="1:243" s="21" customFormat="1" ht="157.5" customHeight="1">
      <c r="A31" s="34">
        <v>19</v>
      </c>
      <c r="B31" s="81" t="s">
        <v>324</v>
      </c>
      <c r="C31" s="36" t="s">
        <v>71</v>
      </c>
      <c r="D31" s="82">
        <v>1623</v>
      </c>
      <c r="E31" s="83" t="s">
        <v>288</v>
      </c>
      <c r="F31" s="85">
        <v>151.58</v>
      </c>
      <c r="G31" s="23"/>
      <c r="H31" s="23"/>
      <c r="I31" s="38" t="s">
        <v>40</v>
      </c>
      <c r="J31" s="17">
        <f t="shared" si="2"/>
        <v>1</v>
      </c>
      <c r="K31" s="18" t="s">
        <v>65</v>
      </c>
      <c r="L31" s="18" t="s">
        <v>7</v>
      </c>
      <c r="M31" s="45"/>
      <c r="N31" s="23"/>
      <c r="O31" s="23"/>
      <c r="P31" s="44"/>
      <c r="Q31" s="23"/>
      <c r="R31" s="23"/>
      <c r="S31" s="44"/>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114">
        <f t="shared" si="3"/>
        <v>246014.34000000003</v>
      </c>
      <c r="BB31" s="67">
        <f t="shared" si="4"/>
        <v>246014.34000000003</v>
      </c>
      <c r="BC31" s="116" t="str">
        <f t="shared" si="5"/>
        <v>INR  Two Lakh Forty Six Thousand  &amp;Fourteen  and Paise Thirty Four Only</v>
      </c>
      <c r="BE31" s="85">
        <v>134</v>
      </c>
      <c r="BF31" s="21">
        <f t="shared" si="0"/>
        <v>151.5808</v>
      </c>
      <c r="BG31" s="109">
        <f t="shared" si="1"/>
        <v>151.58</v>
      </c>
      <c r="IE31" s="22"/>
      <c r="IF31" s="22"/>
      <c r="IG31" s="22"/>
      <c r="IH31" s="22"/>
      <c r="II31" s="22"/>
    </row>
    <row r="32" spans="1:243" s="21" customFormat="1" ht="157.5" customHeight="1">
      <c r="A32" s="34">
        <v>20</v>
      </c>
      <c r="B32" s="81" t="s">
        <v>325</v>
      </c>
      <c r="C32" s="36" t="s">
        <v>72</v>
      </c>
      <c r="D32" s="82">
        <v>1623</v>
      </c>
      <c r="E32" s="83" t="s">
        <v>288</v>
      </c>
      <c r="F32" s="85">
        <v>156.11</v>
      </c>
      <c r="G32" s="23"/>
      <c r="H32" s="23"/>
      <c r="I32" s="38" t="s">
        <v>40</v>
      </c>
      <c r="J32" s="17">
        <f>IF(I32="Less(-)",-1,1)</f>
        <v>1</v>
      </c>
      <c r="K32" s="18" t="s">
        <v>65</v>
      </c>
      <c r="L32" s="18" t="s">
        <v>7</v>
      </c>
      <c r="M32" s="45"/>
      <c r="N32" s="23"/>
      <c r="O32" s="23"/>
      <c r="P32" s="44"/>
      <c r="Q32" s="23"/>
      <c r="R32" s="23"/>
      <c r="S32" s="44"/>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114">
        <f>total_amount_ba($B$2,$D$2,D32,F32,J32,K32,M32)</f>
        <v>253366.53000000003</v>
      </c>
      <c r="BB32" s="67">
        <f>BA32+SUM(N32:AZ32)</f>
        <v>253366.53000000003</v>
      </c>
      <c r="BC32" s="116" t="str">
        <f>SpellNumber(L32,BB32)</f>
        <v>INR  Two Lakh Fifty Three Thousand Three Hundred &amp; Sixty Six  and Paise Fifty Three Only</v>
      </c>
      <c r="BE32" s="85">
        <v>138</v>
      </c>
      <c r="BF32" s="21">
        <f t="shared" si="0"/>
        <v>156.1056</v>
      </c>
      <c r="BG32" s="109">
        <f t="shared" si="1"/>
        <v>156.11</v>
      </c>
      <c r="IE32" s="22"/>
      <c r="IF32" s="22"/>
      <c r="IG32" s="22"/>
      <c r="IH32" s="22"/>
      <c r="II32" s="22"/>
    </row>
    <row r="33" spans="1:243" s="21" customFormat="1" ht="158.25" customHeight="1">
      <c r="A33" s="34">
        <v>21</v>
      </c>
      <c r="B33" s="81" t="s">
        <v>326</v>
      </c>
      <c r="C33" s="36" t="s">
        <v>73</v>
      </c>
      <c r="D33" s="82">
        <v>3885</v>
      </c>
      <c r="E33" s="83" t="s">
        <v>288</v>
      </c>
      <c r="F33" s="85">
        <v>177.6</v>
      </c>
      <c r="G33" s="23"/>
      <c r="H33" s="23"/>
      <c r="I33" s="38" t="s">
        <v>40</v>
      </c>
      <c r="J33" s="17">
        <f t="shared" si="2"/>
        <v>1</v>
      </c>
      <c r="K33" s="18" t="s">
        <v>65</v>
      </c>
      <c r="L33" s="18" t="s">
        <v>7</v>
      </c>
      <c r="M33" s="45"/>
      <c r="N33" s="23"/>
      <c r="O33" s="23"/>
      <c r="P33" s="44"/>
      <c r="Q33" s="23"/>
      <c r="R33" s="23"/>
      <c r="S33" s="44"/>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114">
        <f t="shared" si="3"/>
        <v>689976</v>
      </c>
      <c r="BB33" s="67">
        <f t="shared" si="4"/>
        <v>689976</v>
      </c>
      <c r="BC33" s="116" t="str">
        <f t="shared" si="5"/>
        <v>INR  Six Lakh Eighty Nine Thousand Nine Hundred &amp; Seventy Six  Only</v>
      </c>
      <c r="BE33" s="85">
        <v>157</v>
      </c>
      <c r="BF33" s="21">
        <f t="shared" si="0"/>
        <v>177.5984</v>
      </c>
      <c r="BG33" s="109">
        <f t="shared" si="1"/>
        <v>177.6</v>
      </c>
      <c r="IE33" s="22"/>
      <c r="IF33" s="22"/>
      <c r="IG33" s="22"/>
      <c r="IH33" s="22"/>
      <c r="II33" s="22"/>
    </row>
    <row r="34" spans="1:243" s="21" customFormat="1" ht="152.25" customHeight="1">
      <c r="A34" s="34">
        <v>22</v>
      </c>
      <c r="B34" s="81" t="s">
        <v>327</v>
      </c>
      <c r="C34" s="36" t="s">
        <v>74</v>
      </c>
      <c r="D34" s="82">
        <v>3286</v>
      </c>
      <c r="E34" s="83" t="s">
        <v>288</v>
      </c>
      <c r="F34" s="85">
        <v>182.12</v>
      </c>
      <c r="G34" s="23"/>
      <c r="H34" s="23"/>
      <c r="I34" s="38" t="s">
        <v>40</v>
      </c>
      <c r="J34" s="17">
        <f t="shared" si="2"/>
        <v>1</v>
      </c>
      <c r="K34" s="18" t="s">
        <v>65</v>
      </c>
      <c r="L34" s="18" t="s">
        <v>7</v>
      </c>
      <c r="M34" s="45"/>
      <c r="N34" s="23"/>
      <c r="O34" s="23"/>
      <c r="P34" s="44"/>
      <c r="Q34" s="23"/>
      <c r="R34" s="23"/>
      <c r="S34" s="44"/>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114">
        <f t="shared" si="3"/>
        <v>598446.3200000001</v>
      </c>
      <c r="BB34" s="67">
        <f t="shared" si="4"/>
        <v>598446.3200000001</v>
      </c>
      <c r="BC34" s="116" t="str">
        <f t="shared" si="5"/>
        <v>INR  Five Lakh Ninety Eight Thousand Four Hundred &amp; Forty Six  and Paise Thirty Two Only</v>
      </c>
      <c r="BE34" s="85">
        <v>161</v>
      </c>
      <c r="BF34" s="21">
        <f t="shared" si="0"/>
        <v>182.12320000000003</v>
      </c>
      <c r="BG34" s="109">
        <f t="shared" si="1"/>
        <v>182.12</v>
      </c>
      <c r="IE34" s="22"/>
      <c r="IF34" s="22"/>
      <c r="IG34" s="22"/>
      <c r="IH34" s="22"/>
      <c r="II34" s="22"/>
    </row>
    <row r="35" spans="1:243" s="21" customFormat="1" ht="157.5" customHeight="1">
      <c r="A35" s="34">
        <v>23</v>
      </c>
      <c r="B35" s="81" t="s">
        <v>328</v>
      </c>
      <c r="C35" s="36" t="s">
        <v>75</v>
      </c>
      <c r="D35" s="82">
        <v>2457</v>
      </c>
      <c r="E35" s="83" t="s">
        <v>288</v>
      </c>
      <c r="F35" s="85">
        <v>186.65</v>
      </c>
      <c r="G35" s="23"/>
      <c r="H35" s="23"/>
      <c r="I35" s="38" t="s">
        <v>40</v>
      </c>
      <c r="J35" s="17">
        <f t="shared" si="2"/>
        <v>1</v>
      </c>
      <c r="K35" s="18" t="s">
        <v>65</v>
      </c>
      <c r="L35" s="18" t="s">
        <v>7</v>
      </c>
      <c r="M35" s="45"/>
      <c r="N35" s="23"/>
      <c r="O35" s="23"/>
      <c r="P35" s="44"/>
      <c r="Q35" s="23"/>
      <c r="R35" s="23"/>
      <c r="S35" s="44"/>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114">
        <f t="shared" si="3"/>
        <v>458599.05</v>
      </c>
      <c r="BB35" s="67">
        <f t="shared" si="4"/>
        <v>458599.05</v>
      </c>
      <c r="BC35" s="116" t="str">
        <f t="shared" si="5"/>
        <v>INR  Four Lakh Fifty Eight Thousand Five Hundred &amp; Ninety Nine  and Paise Five Only</v>
      </c>
      <c r="BE35" s="85">
        <v>165</v>
      </c>
      <c r="BF35" s="21">
        <f t="shared" si="0"/>
        <v>186.64800000000002</v>
      </c>
      <c r="BG35" s="109">
        <f t="shared" si="1"/>
        <v>186.65</v>
      </c>
      <c r="IE35" s="22"/>
      <c r="IF35" s="22"/>
      <c r="IG35" s="22"/>
      <c r="IH35" s="22"/>
      <c r="II35" s="22"/>
    </row>
    <row r="36" spans="1:243" s="21" customFormat="1" ht="155.25" customHeight="1">
      <c r="A36" s="34">
        <v>24</v>
      </c>
      <c r="B36" s="81" t="s">
        <v>329</v>
      </c>
      <c r="C36" s="36" t="s">
        <v>76</v>
      </c>
      <c r="D36" s="82">
        <v>4264</v>
      </c>
      <c r="E36" s="83" t="s">
        <v>288</v>
      </c>
      <c r="F36" s="85">
        <v>191.17</v>
      </c>
      <c r="G36" s="23"/>
      <c r="H36" s="23"/>
      <c r="I36" s="38" t="s">
        <v>40</v>
      </c>
      <c r="J36" s="17">
        <f t="shared" si="2"/>
        <v>1</v>
      </c>
      <c r="K36" s="18" t="s">
        <v>65</v>
      </c>
      <c r="L36" s="18" t="s">
        <v>7</v>
      </c>
      <c r="M36" s="45"/>
      <c r="N36" s="23"/>
      <c r="O36" s="23"/>
      <c r="P36" s="44"/>
      <c r="Q36" s="23"/>
      <c r="R36" s="23"/>
      <c r="S36" s="44"/>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114">
        <f t="shared" si="3"/>
        <v>815148.88</v>
      </c>
      <c r="BB36" s="67">
        <f t="shared" si="4"/>
        <v>815148.88</v>
      </c>
      <c r="BC36" s="116" t="str">
        <f t="shared" si="5"/>
        <v>INR  Eight Lakh Fifteen Thousand One Hundred &amp; Forty Eight  and Paise Eighty Eight Only</v>
      </c>
      <c r="BE36" s="85">
        <v>169</v>
      </c>
      <c r="BF36" s="21">
        <f t="shared" si="0"/>
        <v>191.17280000000002</v>
      </c>
      <c r="BG36" s="109">
        <f t="shared" si="1"/>
        <v>191.17</v>
      </c>
      <c r="IE36" s="22"/>
      <c r="IF36" s="22"/>
      <c r="IG36" s="22"/>
      <c r="IH36" s="22"/>
      <c r="II36" s="22"/>
    </row>
    <row r="37" spans="1:243" s="21" customFormat="1" ht="152.25" customHeight="1">
      <c r="A37" s="34">
        <v>25</v>
      </c>
      <c r="B37" s="81" t="s">
        <v>330</v>
      </c>
      <c r="C37" s="36" t="s">
        <v>77</v>
      </c>
      <c r="D37" s="82">
        <v>2793</v>
      </c>
      <c r="E37" s="83" t="s">
        <v>288</v>
      </c>
      <c r="F37" s="85">
        <v>182.12</v>
      </c>
      <c r="G37" s="23"/>
      <c r="H37" s="23"/>
      <c r="I37" s="38" t="s">
        <v>40</v>
      </c>
      <c r="J37" s="17">
        <f t="shared" si="2"/>
        <v>1</v>
      </c>
      <c r="K37" s="18" t="s">
        <v>65</v>
      </c>
      <c r="L37" s="18" t="s">
        <v>7</v>
      </c>
      <c r="M37" s="45"/>
      <c r="N37" s="23"/>
      <c r="O37" s="23"/>
      <c r="P37" s="44"/>
      <c r="Q37" s="23"/>
      <c r="R37" s="23"/>
      <c r="S37" s="44"/>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114">
        <f t="shared" si="3"/>
        <v>508661.16000000003</v>
      </c>
      <c r="BB37" s="67">
        <f t="shared" si="4"/>
        <v>508661.16000000003</v>
      </c>
      <c r="BC37" s="116" t="str">
        <f t="shared" si="5"/>
        <v>INR  Five Lakh Eight Thousand Six Hundred &amp; Sixty One  and Paise Sixteen Only</v>
      </c>
      <c r="BE37" s="85">
        <v>161</v>
      </c>
      <c r="BF37" s="21">
        <f t="shared" si="0"/>
        <v>182.12320000000003</v>
      </c>
      <c r="BG37" s="109">
        <f t="shared" si="1"/>
        <v>182.12</v>
      </c>
      <c r="IE37" s="22"/>
      <c r="IF37" s="22"/>
      <c r="IG37" s="22"/>
      <c r="IH37" s="22"/>
      <c r="II37" s="22"/>
    </row>
    <row r="38" spans="1:243" s="21" customFormat="1" ht="155.25" customHeight="1">
      <c r="A38" s="34">
        <v>26</v>
      </c>
      <c r="B38" s="81" t="s">
        <v>331</v>
      </c>
      <c r="C38" s="36" t="s">
        <v>78</v>
      </c>
      <c r="D38" s="82">
        <v>2363</v>
      </c>
      <c r="E38" s="83" t="s">
        <v>288</v>
      </c>
      <c r="F38" s="85">
        <v>186.65</v>
      </c>
      <c r="G38" s="23"/>
      <c r="H38" s="23"/>
      <c r="I38" s="38" t="s">
        <v>40</v>
      </c>
      <c r="J38" s="17">
        <f>IF(I38="Less(-)",-1,1)</f>
        <v>1</v>
      </c>
      <c r="K38" s="18" t="s">
        <v>65</v>
      </c>
      <c r="L38" s="18" t="s">
        <v>7</v>
      </c>
      <c r="M38" s="45"/>
      <c r="N38" s="23"/>
      <c r="O38" s="23"/>
      <c r="P38" s="44"/>
      <c r="Q38" s="23"/>
      <c r="R38" s="23"/>
      <c r="S38" s="44"/>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114">
        <f>total_amount_ba($B$2,$D$2,D38,F38,J38,K38,M38)</f>
        <v>441053.95</v>
      </c>
      <c r="BB38" s="67">
        <f>BA38+SUM(N38:AZ38)</f>
        <v>441053.95</v>
      </c>
      <c r="BC38" s="116" t="str">
        <f>SpellNumber(L38,BB38)</f>
        <v>INR  Four Lakh Forty One Thousand  &amp;Fifty Three  and Paise Ninety Five Only</v>
      </c>
      <c r="BE38" s="85">
        <v>165</v>
      </c>
      <c r="BF38" s="21">
        <f t="shared" si="0"/>
        <v>186.64800000000002</v>
      </c>
      <c r="BG38" s="109">
        <f t="shared" si="1"/>
        <v>186.65</v>
      </c>
      <c r="IE38" s="22"/>
      <c r="IF38" s="22"/>
      <c r="IG38" s="22"/>
      <c r="IH38" s="22"/>
      <c r="II38" s="22"/>
    </row>
    <row r="39" spans="1:243" s="21" customFormat="1" ht="156" customHeight="1">
      <c r="A39" s="34">
        <v>27</v>
      </c>
      <c r="B39" s="81" t="s">
        <v>332</v>
      </c>
      <c r="C39" s="36" t="s">
        <v>79</v>
      </c>
      <c r="D39" s="82">
        <v>1534</v>
      </c>
      <c r="E39" s="83" t="s">
        <v>288</v>
      </c>
      <c r="F39" s="85">
        <v>191.17</v>
      </c>
      <c r="G39" s="23"/>
      <c r="H39" s="23"/>
      <c r="I39" s="38" t="s">
        <v>40</v>
      </c>
      <c r="J39" s="17">
        <f>IF(I39="Less(-)",-1,1)</f>
        <v>1</v>
      </c>
      <c r="K39" s="18" t="s">
        <v>65</v>
      </c>
      <c r="L39" s="18" t="s">
        <v>7</v>
      </c>
      <c r="M39" s="45"/>
      <c r="N39" s="23"/>
      <c r="O39" s="23"/>
      <c r="P39" s="44"/>
      <c r="Q39" s="23"/>
      <c r="R39" s="23"/>
      <c r="S39" s="44"/>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114">
        <f>total_amount_ba($B$2,$D$2,D39,F39,J39,K39,M39)</f>
        <v>293254.77999999997</v>
      </c>
      <c r="BB39" s="67">
        <f>BA39+SUM(N39:AZ39)</f>
        <v>293254.77999999997</v>
      </c>
      <c r="BC39" s="116" t="str">
        <f>SpellNumber(L39,BB39)</f>
        <v>INR  Two Lakh Ninety Three Thousand Two Hundred &amp; Fifty Four  and Paise Seventy Eight Only</v>
      </c>
      <c r="BE39" s="85">
        <v>169</v>
      </c>
      <c r="BF39" s="21">
        <f t="shared" si="0"/>
        <v>191.17280000000002</v>
      </c>
      <c r="BG39" s="109">
        <f t="shared" si="1"/>
        <v>191.17</v>
      </c>
      <c r="IE39" s="22"/>
      <c r="IF39" s="22"/>
      <c r="IG39" s="22"/>
      <c r="IH39" s="22"/>
      <c r="II39" s="22"/>
    </row>
    <row r="40" spans="1:243" s="21" customFormat="1" ht="158.25" customHeight="1">
      <c r="A40" s="34">
        <v>28</v>
      </c>
      <c r="B40" s="81" t="s">
        <v>333</v>
      </c>
      <c r="C40" s="36" t="s">
        <v>80</v>
      </c>
      <c r="D40" s="82">
        <v>2664</v>
      </c>
      <c r="E40" s="83" t="s">
        <v>288</v>
      </c>
      <c r="F40" s="85">
        <v>195.7</v>
      </c>
      <c r="G40" s="23"/>
      <c r="H40" s="23"/>
      <c r="I40" s="38" t="s">
        <v>40</v>
      </c>
      <c r="J40" s="17">
        <f t="shared" si="2"/>
        <v>1</v>
      </c>
      <c r="K40" s="18" t="s">
        <v>65</v>
      </c>
      <c r="L40" s="18" t="s">
        <v>7</v>
      </c>
      <c r="M40" s="45"/>
      <c r="N40" s="23"/>
      <c r="O40" s="23"/>
      <c r="P40" s="44"/>
      <c r="Q40" s="23"/>
      <c r="R40" s="23"/>
      <c r="S40" s="44"/>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114">
        <f t="shared" si="3"/>
        <v>521344.8</v>
      </c>
      <c r="BB40" s="67">
        <f t="shared" si="4"/>
        <v>521344.8</v>
      </c>
      <c r="BC40" s="116" t="str">
        <f t="shared" si="5"/>
        <v>INR  Five Lakh Twenty One Thousand Three Hundred &amp; Forty Four  and Paise Eighty Only</v>
      </c>
      <c r="BE40" s="85">
        <v>173</v>
      </c>
      <c r="BF40" s="21">
        <f t="shared" si="0"/>
        <v>195.69760000000002</v>
      </c>
      <c r="BG40" s="109">
        <f t="shared" si="1"/>
        <v>195.7</v>
      </c>
      <c r="IE40" s="22"/>
      <c r="IF40" s="22"/>
      <c r="IG40" s="22"/>
      <c r="IH40" s="22"/>
      <c r="II40" s="22"/>
    </row>
    <row r="41" spans="1:243" s="21" customFormat="1" ht="97.5" customHeight="1">
      <c r="A41" s="34">
        <v>29</v>
      </c>
      <c r="B41" s="81" t="s">
        <v>334</v>
      </c>
      <c r="C41" s="36" t="s">
        <v>81</v>
      </c>
      <c r="D41" s="82">
        <v>98</v>
      </c>
      <c r="E41" s="83" t="s">
        <v>291</v>
      </c>
      <c r="F41" s="85">
        <v>349.54</v>
      </c>
      <c r="G41" s="23"/>
      <c r="H41" s="23"/>
      <c r="I41" s="38" t="s">
        <v>40</v>
      </c>
      <c r="J41" s="17">
        <f t="shared" si="2"/>
        <v>1</v>
      </c>
      <c r="K41" s="18" t="s">
        <v>65</v>
      </c>
      <c r="L41" s="18" t="s">
        <v>7</v>
      </c>
      <c r="M41" s="45"/>
      <c r="N41" s="23"/>
      <c r="O41" s="23"/>
      <c r="P41" s="44"/>
      <c r="Q41" s="23"/>
      <c r="R41" s="23"/>
      <c r="S41" s="44"/>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114">
        <f t="shared" si="3"/>
        <v>34254.920000000006</v>
      </c>
      <c r="BB41" s="67">
        <f t="shared" si="4"/>
        <v>34254.920000000006</v>
      </c>
      <c r="BC41" s="116" t="str">
        <f t="shared" si="5"/>
        <v>INR  Thirty Four Thousand Two Hundred &amp; Fifty Four  and Paise Ninety Two Only</v>
      </c>
      <c r="BE41" s="85">
        <v>309</v>
      </c>
      <c r="BF41" s="21">
        <f t="shared" si="0"/>
        <v>349.54080000000005</v>
      </c>
      <c r="BG41" s="109">
        <f t="shared" si="1"/>
        <v>349.54</v>
      </c>
      <c r="IE41" s="22"/>
      <c r="IF41" s="22"/>
      <c r="IG41" s="22"/>
      <c r="IH41" s="22"/>
      <c r="II41" s="22"/>
    </row>
    <row r="42" spans="1:243" s="21" customFormat="1" ht="213" customHeight="1">
      <c r="A42" s="34">
        <v>30</v>
      </c>
      <c r="B42" s="81" t="s">
        <v>335</v>
      </c>
      <c r="C42" s="36" t="s">
        <v>82</v>
      </c>
      <c r="D42" s="65">
        <v>98</v>
      </c>
      <c r="E42" s="66" t="s">
        <v>290</v>
      </c>
      <c r="F42" s="85">
        <v>550.89</v>
      </c>
      <c r="G42" s="23"/>
      <c r="H42" s="23"/>
      <c r="I42" s="38" t="s">
        <v>40</v>
      </c>
      <c r="J42" s="17">
        <f t="shared" si="2"/>
        <v>1</v>
      </c>
      <c r="K42" s="18" t="s">
        <v>65</v>
      </c>
      <c r="L42" s="18" t="s">
        <v>7</v>
      </c>
      <c r="M42" s="45"/>
      <c r="N42" s="23"/>
      <c r="O42" s="23"/>
      <c r="P42" s="44"/>
      <c r="Q42" s="23"/>
      <c r="R42" s="23"/>
      <c r="S42" s="44"/>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114">
        <f t="shared" si="3"/>
        <v>53987.22</v>
      </c>
      <c r="BB42" s="67">
        <f t="shared" si="4"/>
        <v>53987.22</v>
      </c>
      <c r="BC42" s="116" t="str">
        <f t="shared" si="5"/>
        <v>INR  Fifty Three Thousand Nine Hundred &amp; Eighty Seven  and Paise Twenty Two Only</v>
      </c>
      <c r="BE42" s="85">
        <v>487</v>
      </c>
      <c r="BF42" s="21">
        <f t="shared" si="0"/>
        <v>550.8944</v>
      </c>
      <c r="BG42" s="109">
        <f t="shared" si="1"/>
        <v>550.89</v>
      </c>
      <c r="IE42" s="22"/>
      <c r="IF42" s="22"/>
      <c r="IG42" s="22"/>
      <c r="IH42" s="22"/>
      <c r="II42" s="22"/>
    </row>
    <row r="43" spans="1:243" s="21" customFormat="1" ht="57" customHeight="1">
      <c r="A43" s="34">
        <v>31</v>
      </c>
      <c r="B43" s="81" t="s">
        <v>336</v>
      </c>
      <c r="C43" s="36" t="s">
        <v>83</v>
      </c>
      <c r="D43" s="82">
        <v>583</v>
      </c>
      <c r="E43" s="83" t="s">
        <v>288</v>
      </c>
      <c r="F43" s="85">
        <v>38.46</v>
      </c>
      <c r="G43" s="23"/>
      <c r="H43" s="23"/>
      <c r="I43" s="38" t="s">
        <v>40</v>
      </c>
      <c r="J43" s="17">
        <f t="shared" si="2"/>
        <v>1</v>
      </c>
      <c r="K43" s="18" t="s">
        <v>65</v>
      </c>
      <c r="L43" s="18" t="s">
        <v>7</v>
      </c>
      <c r="M43" s="45"/>
      <c r="N43" s="23"/>
      <c r="O43" s="23"/>
      <c r="P43" s="44"/>
      <c r="Q43" s="23"/>
      <c r="R43" s="23"/>
      <c r="S43" s="44"/>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114">
        <f t="shared" si="3"/>
        <v>22422.18</v>
      </c>
      <c r="BB43" s="67">
        <f t="shared" si="4"/>
        <v>22422.18</v>
      </c>
      <c r="BC43" s="116" t="str">
        <f t="shared" si="5"/>
        <v>INR  Twenty Two Thousand Four Hundred &amp; Twenty Two  and Paise Eighteen Only</v>
      </c>
      <c r="BE43" s="85">
        <v>34</v>
      </c>
      <c r="BF43" s="21">
        <f t="shared" si="0"/>
        <v>38.460800000000006</v>
      </c>
      <c r="BG43" s="109">
        <f t="shared" si="1"/>
        <v>38.46</v>
      </c>
      <c r="IE43" s="22"/>
      <c r="IF43" s="22"/>
      <c r="IG43" s="22"/>
      <c r="IH43" s="22"/>
      <c r="II43" s="22"/>
    </row>
    <row r="44" spans="1:243" s="21" customFormat="1" ht="68.25" customHeight="1">
      <c r="A44" s="34">
        <v>32</v>
      </c>
      <c r="B44" s="81" t="s">
        <v>337</v>
      </c>
      <c r="C44" s="36" t="s">
        <v>84</v>
      </c>
      <c r="D44" s="82">
        <v>8978</v>
      </c>
      <c r="E44" s="83" t="s">
        <v>288</v>
      </c>
      <c r="F44" s="85">
        <v>124.43</v>
      </c>
      <c r="G44" s="23"/>
      <c r="H44" s="23"/>
      <c r="I44" s="38" t="s">
        <v>40</v>
      </c>
      <c r="J44" s="17">
        <f t="shared" si="2"/>
        <v>1</v>
      </c>
      <c r="K44" s="18" t="s">
        <v>65</v>
      </c>
      <c r="L44" s="18" t="s">
        <v>7</v>
      </c>
      <c r="M44" s="45"/>
      <c r="N44" s="23"/>
      <c r="O44" s="23"/>
      <c r="P44" s="44"/>
      <c r="Q44" s="23"/>
      <c r="R44" s="23"/>
      <c r="S44" s="44"/>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114">
        <f t="shared" si="3"/>
        <v>1117132.54</v>
      </c>
      <c r="BB44" s="67">
        <f t="shared" si="4"/>
        <v>1117132.54</v>
      </c>
      <c r="BC44" s="116" t="str">
        <f t="shared" si="5"/>
        <v>INR  Eleven Lakh Seventeen Thousand One Hundred &amp; Thirty Two  and Paise Fifty Four Only</v>
      </c>
      <c r="BE44" s="85">
        <v>110</v>
      </c>
      <c r="BF44" s="21">
        <f t="shared" si="0"/>
        <v>124.43200000000002</v>
      </c>
      <c r="BG44" s="109">
        <f t="shared" si="1"/>
        <v>124.43</v>
      </c>
      <c r="IE44" s="22"/>
      <c r="IF44" s="22"/>
      <c r="IG44" s="22"/>
      <c r="IH44" s="22"/>
      <c r="II44" s="22"/>
    </row>
    <row r="45" spans="1:243" s="21" customFormat="1" ht="67.5" customHeight="1">
      <c r="A45" s="34">
        <v>33</v>
      </c>
      <c r="B45" s="81" t="s">
        <v>338</v>
      </c>
      <c r="C45" s="36" t="s">
        <v>85</v>
      </c>
      <c r="D45" s="82">
        <v>8978</v>
      </c>
      <c r="E45" s="83" t="s">
        <v>288</v>
      </c>
      <c r="F45" s="85">
        <v>124.43</v>
      </c>
      <c r="G45" s="23"/>
      <c r="H45" s="23"/>
      <c r="I45" s="38" t="s">
        <v>40</v>
      </c>
      <c r="J45" s="17">
        <f>IF(I45="Less(-)",-1,1)</f>
        <v>1</v>
      </c>
      <c r="K45" s="18" t="s">
        <v>65</v>
      </c>
      <c r="L45" s="18" t="s">
        <v>7</v>
      </c>
      <c r="M45" s="45"/>
      <c r="N45" s="23"/>
      <c r="O45" s="23"/>
      <c r="P45" s="44"/>
      <c r="Q45" s="23"/>
      <c r="R45" s="23"/>
      <c r="S45" s="44"/>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114">
        <f>total_amount_ba($B$2,$D$2,D45,F45,J45,K45,M45)</f>
        <v>1117132.54</v>
      </c>
      <c r="BB45" s="67">
        <f>BA45+SUM(N45:AZ45)</f>
        <v>1117132.54</v>
      </c>
      <c r="BC45" s="116" t="str">
        <f>SpellNumber(L45,BB45)</f>
        <v>INR  Eleven Lakh Seventeen Thousand One Hundred &amp; Thirty Two  and Paise Fifty Four Only</v>
      </c>
      <c r="BE45" s="85">
        <v>110</v>
      </c>
      <c r="BF45" s="21">
        <f t="shared" si="0"/>
        <v>124.43200000000002</v>
      </c>
      <c r="BG45" s="109">
        <f t="shared" si="1"/>
        <v>124.43</v>
      </c>
      <c r="IE45" s="22"/>
      <c r="IF45" s="22"/>
      <c r="IG45" s="22"/>
      <c r="IH45" s="22"/>
      <c r="II45" s="22"/>
    </row>
    <row r="46" spans="1:243" s="21" customFormat="1" ht="64.5" customHeight="1">
      <c r="A46" s="34">
        <v>34</v>
      </c>
      <c r="B46" s="81" t="s">
        <v>339</v>
      </c>
      <c r="C46" s="36" t="s">
        <v>183</v>
      </c>
      <c r="D46" s="82">
        <v>6314</v>
      </c>
      <c r="E46" s="83" t="s">
        <v>288</v>
      </c>
      <c r="F46" s="85">
        <v>124.43</v>
      </c>
      <c r="G46" s="23"/>
      <c r="H46" s="23"/>
      <c r="I46" s="38" t="s">
        <v>40</v>
      </c>
      <c r="J46" s="17">
        <f t="shared" si="2"/>
        <v>1</v>
      </c>
      <c r="K46" s="18" t="s">
        <v>65</v>
      </c>
      <c r="L46" s="18" t="s">
        <v>7</v>
      </c>
      <c r="M46" s="45"/>
      <c r="N46" s="23"/>
      <c r="O46" s="23"/>
      <c r="P46" s="44"/>
      <c r="Q46" s="23"/>
      <c r="R46" s="23"/>
      <c r="S46" s="44"/>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114">
        <f t="shared" si="3"/>
        <v>785651.02</v>
      </c>
      <c r="BB46" s="67">
        <f t="shared" si="4"/>
        <v>785651.02</v>
      </c>
      <c r="BC46" s="116" t="str">
        <f t="shared" si="5"/>
        <v>INR  Seven Lakh Eighty Five Thousand Six Hundred &amp; Fifty One  and Paise Two Only</v>
      </c>
      <c r="BE46" s="85">
        <v>110</v>
      </c>
      <c r="BF46" s="21">
        <f t="shared" si="0"/>
        <v>124.43200000000002</v>
      </c>
      <c r="BG46" s="109">
        <f t="shared" si="1"/>
        <v>124.43</v>
      </c>
      <c r="IE46" s="22"/>
      <c r="IF46" s="22"/>
      <c r="IG46" s="22"/>
      <c r="IH46" s="22"/>
      <c r="II46" s="22"/>
    </row>
    <row r="47" spans="1:243" s="21" customFormat="1" ht="68.25" customHeight="1">
      <c r="A47" s="34">
        <v>35</v>
      </c>
      <c r="B47" s="81" t="s">
        <v>340</v>
      </c>
      <c r="C47" s="36" t="s">
        <v>184</v>
      </c>
      <c r="D47" s="82">
        <v>6314</v>
      </c>
      <c r="E47" s="83" t="s">
        <v>288</v>
      </c>
      <c r="F47" s="85">
        <v>124.43</v>
      </c>
      <c r="G47" s="23"/>
      <c r="H47" s="23"/>
      <c r="I47" s="38" t="s">
        <v>40</v>
      </c>
      <c r="J47" s="17">
        <f t="shared" si="2"/>
        <v>1</v>
      </c>
      <c r="K47" s="18" t="s">
        <v>65</v>
      </c>
      <c r="L47" s="18" t="s">
        <v>7</v>
      </c>
      <c r="M47" s="45"/>
      <c r="N47" s="23"/>
      <c r="O47" s="23"/>
      <c r="P47" s="44"/>
      <c r="Q47" s="23"/>
      <c r="R47" s="23"/>
      <c r="S47" s="44"/>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114">
        <f t="shared" si="3"/>
        <v>785651.02</v>
      </c>
      <c r="BB47" s="67">
        <f t="shared" si="4"/>
        <v>785651.02</v>
      </c>
      <c r="BC47" s="116" t="str">
        <f t="shared" si="5"/>
        <v>INR  Seven Lakh Eighty Five Thousand Six Hundred &amp; Fifty One  and Paise Two Only</v>
      </c>
      <c r="BE47" s="85">
        <v>110</v>
      </c>
      <c r="BF47" s="21">
        <f t="shared" si="0"/>
        <v>124.43200000000002</v>
      </c>
      <c r="BG47" s="109">
        <f t="shared" si="1"/>
        <v>124.43</v>
      </c>
      <c r="IE47" s="22"/>
      <c r="IF47" s="22"/>
      <c r="IG47" s="22"/>
      <c r="IH47" s="22"/>
      <c r="II47" s="22"/>
    </row>
    <row r="48" spans="1:243" s="21" customFormat="1" ht="147.75" customHeight="1">
      <c r="A48" s="34">
        <v>36</v>
      </c>
      <c r="B48" s="81" t="s">
        <v>341</v>
      </c>
      <c r="C48" s="36" t="s">
        <v>86</v>
      </c>
      <c r="D48" s="82">
        <v>8978</v>
      </c>
      <c r="E48" s="83" t="s">
        <v>288</v>
      </c>
      <c r="F48" s="85">
        <v>54.86</v>
      </c>
      <c r="G48" s="23"/>
      <c r="H48" s="23"/>
      <c r="I48" s="38" t="s">
        <v>40</v>
      </c>
      <c r="J48" s="17">
        <f t="shared" si="2"/>
        <v>1</v>
      </c>
      <c r="K48" s="18" t="s">
        <v>65</v>
      </c>
      <c r="L48" s="18" t="s">
        <v>7</v>
      </c>
      <c r="M48" s="45"/>
      <c r="N48" s="23"/>
      <c r="O48" s="23"/>
      <c r="P48" s="44"/>
      <c r="Q48" s="23"/>
      <c r="R48" s="23"/>
      <c r="S48" s="44"/>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114">
        <f t="shared" si="3"/>
        <v>492533.08</v>
      </c>
      <c r="BB48" s="67">
        <f t="shared" si="4"/>
        <v>492533.08</v>
      </c>
      <c r="BC48" s="116" t="str">
        <f t="shared" si="5"/>
        <v>INR  Four Lakh Ninety Two Thousand Five Hundred &amp; Thirty Three  and Paise Eight Only</v>
      </c>
      <c r="BE48" s="85">
        <v>48.5</v>
      </c>
      <c r="BF48" s="21">
        <f t="shared" si="0"/>
        <v>54.863200000000006</v>
      </c>
      <c r="BG48" s="109">
        <f t="shared" si="1"/>
        <v>54.86</v>
      </c>
      <c r="IE48" s="22"/>
      <c r="IF48" s="22"/>
      <c r="IG48" s="22"/>
      <c r="IH48" s="22"/>
      <c r="II48" s="22"/>
    </row>
    <row r="49" spans="1:243" s="21" customFormat="1" ht="156.75" customHeight="1">
      <c r="A49" s="34">
        <v>37</v>
      </c>
      <c r="B49" s="81" t="s">
        <v>342</v>
      </c>
      <c r="C49" s="36" t="s">
        <v>87</v>
      </c>
      <c r="D49" s="82">
        <v>8978</v>
      </c>
      <c r="E49" s="83" t="s">
        <v>288</v>
      </c>
      <c r="F49" s="85">
        <v>54.86</v>
      </c>
      <c r="G49" s="23"/>
      <c r="H49" s="23"/>
      <c r="I49" s="38" t="s">
        <v>40</v>
      </c>
      <c r="J49" s="17">
        <f t="shared" si="2"/>
        <v>1</v>
      </c>
      <c r="K49" s="18" t="s">
        <v>65</v>
      </c>
      <c r="L49" s="18" t="s">
        <v>7</v>
      </c>
      <c r="M49" s="45"/>
      <c r="N49" s="23"/>
      <c r="O49" s="23"/>
      <c r="P49" s="44"/>
      <c r="Q49" s="23"/>
      <c r="R49" s="23"/>
      <c r="S49" s="44"/>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114">
        <f t="shared" si="3"/>
        <v>492533.08</v>
      </c>
      <c r="BB49" s="67">
        <f t="shared" si="4"/>
        <v>492533.08</v>
      </c>
      <c r="BC49" s="116" t="str">
        <f t="shared" si="5"/>
        <v>INR  Four Lakh Ninety Two Thousand Five Hundred &amp; Thirty Three  and Paise Eight Only</v>
      </c>
      <c r="BE49" s="85">
        <v>48.5</v>
      </c>
      <c r="BF49" s="21">
        <f t="shared" si="0"/>
        <v>54.863200000000006</v>
      </c>
      <c r="BG49" s="109">
        <f t="shared" si="1"/>
        <v>54.86</v>
      </c>
      <c r="IE49" s="22"/>
      <c r="IF49" s="22"/>
      <c r="IG49" s="22"/>
      <c r="IH49" s="22"/>
      <c r="II49" s="22"/>
    </row>
    <row r="50" spans="1:243" s="21" customFormat="1" ht="158.25" customHeight="1">
      <c r="A50" s="34">
        <v>38</v>
      </c>
      <c r="B50" s="81" t="s">
        <v>343</v>
      </c>
      <c r="C50" s="36" t="s">
        <v>88</v>
      </c>
      <c r="D50" s="82">
        <v>6314</v>
      </c>
      <c r="E50" s="83" t="s">
        <v>288</v>
      </c>
      <c r="F50" s="85">
        <v>54.86</v>
      </c>
      <c r="G50" s="23"/>
      <c r="H50" s="23"/>
      <c r="I50" s="38" t="s">
        <v>40</v>
      </c>
      <c r="J50" s="17">
        <f t="shared" si="2"/>
        <v>1</v>
      </c>
      <c r="K50" s="18" t="s">
        <v>65</v>
      </c>
      <c r="L50" s="18" t="s">
        <v>7</v>
      </c>
      <c r="M50" s="45"/>
      <c r="N50" s="23"/>
      <c r="O50" s="23"/>
      <c r="P50" s="44"/>
      <c r="Q50" s="23"/>
      <c r="R50" s="23"/>
      <c r="S50" s="44"/>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114">
        <f t="shared" si="3"/>
        <v>346386.04</v>
      </c>
      <c r="BB50" s="67">
        <f t="shared" si="4"/>
        <v>346386.04</v>
      </c>
      <c r="BC50" s="116" t="str">
        <f t="shared" si="5"/>
        <v>INR  Three Lakh Forty Six Thousand Three Hundred &amp; Eighty Six  and Paise Four Only</v>
      </c>
      <c r="BE50" s="85">
        <v>48.5</v>
      </c>
      <c r="BF50" s="21">
        <f t="shared" si="0"/>
        <v>54.863200000000006</v>
      </c>
      <c r="BG50" s="109">
        <f t="shared" si="1"/>
        <v>54.86</v>
      </c>
      <c r="IE50" s="22"/>
      <c r="IF50" s="22"/>
      <c r="IG50" s="22"/>
      <c r="IH50" s="22"/>
      <c r="II50" s="22"/>
    </row>
    <row r="51" spans="1:243" s="21" customFormat="1" ht="157.5" customHeight="1">
      <c r="A51" s="34">
        <v>39</v>
      </c>
      <c r="B51" s="81" t="s">
        <v>344</v>
      </c>
      <c r="C51" s="36" t="s">
        <v>89</v>
      </c>
      <c r="D51" s="82">
        <v>6314</v>
      </c>
      <c r="E51" s="83" t="s">
        <v>288</v>
      </c>
      <c r="F51" s="85">
        <v>54.86</v>
      </c>
      <c r="G51" s="23"/>
      <c r="H51" s="23"/>
      <c r="I51" s="38" t="s">
        <v>40</v>
      </c>
      <c r="J51" s="17">
        <f t="shared" si="2"/>
        <v>1</v>
      </c>
      <c r="K51" s="18" t="s">
        <v>65</v>
      </c>
      <c r="L51" s="18" t="s">
        <v>7</v>
      </c>
      <c r="M51" s="45"/>
      <c r="N51" s="23"/>
      <c r="O51" s="23"/>
      <c r="P51" s="44"/>
      <c r="Q51" s="23"/>
      <c r="R51" s="23"/>
      <c r="S51" s="44"/>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114">
        <f t="shared" si="3"/>
        <v>346386.04</v>
      </c>
      <c r="BB51" s="67">
        <f t="shared" si="4"/>
        <v>346386.04</v>
      </c>
      <c r="BC51" s="116" t="str">
        <f t="shared" si="5"/>
        <v>INR  Three Lakh Forty Six Thousand Three Hundred &amp; Eighty Six  and Paise Four Only</v>
      </c>
      <c r="BE51" s="85">
        <v>48.5</v>
      </c>
      <c r="BF51" s="21">
        <f t="shared" si="0"/>
        <v>54.863200000000006</v>
      </c>
      <c r="BG51" s="109">
        <f t="shared" si="1"/>
        <v>54.86</v>
      </c>
      <c r="IE51" s="22"/>
      <c r="IF51" s="22"/>
      <c r="IG51" s="22"/>
      <c r="IH51" s="22"/>
      <c r="II51" s="22"/>
    </row>
    <row r="52" spans="1:243" s="21" customFormat="1" ht="127.5" customHeight="1">
      <c r="A52" s="34">
        <v>40</v>
      </c>
      <c r="B52" s="81" t="s">
        <v>345</v>
      </c>
      <c r="C52" s="36" t="s">
        <v>90</v>
      </c>
      <c r="D52" s="82">
        <v>8978</v>
      </c>
      <c r="E52" s="83" t="s">
        <v>288</v>
      </c>
      <c r="F52" s="85">
        <v>70.13</v>
      </c>
      <c r="G52" s="23"/>
      <c r="H52" s="23"/>
      <c r="I52" s="38" t="s">
        <v>40</v>
      </c>
      <c r="J52" s="17">
        <f>IF(I52="Less(-)",-1,1)</f>
        <v>1</v>
      </c>
      <c r="K52" s="18" t="s">
        <v>65</v>
      </c>
      <c r="L52" s="18" t="s">
        <v>7</v>
      </c>
      <c r="M52" s="45"/>
      <c r="N52" s="23"/>
      <c r="O52" s="23"/>
      <c r="P52" s="44"/>
      <c r="Q52" s="23"/>
      <c r="R52" s="23"/>
      <c r="S52" s="44"/>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114">
        <f>total_amount_ba($B$2,$D$2,D52,F52,J52,K52,M52)</f>
        <v>629627.14</v>
      </c>
      <c r="BB52" s="67">
        <f>BA52+SUM(N52:AZ52)</f>
        <v>629627.14</v>
      </c>
      <c r="BC52" s="116" t="str">
        <f>SpellNumber(L52,BB52)</f>
        <v>INR  Six Lakh Twenty Nine Thousand Six Hundred &amp; Twenty Seven  and Paise Fourteen Only</v>
      </c>
      <c r="BE52" s="85">
        <v>62</v>
      </c>
      <c r="BF52" s="21">
        <f t="shared" si="0"/>
        <v>70.13440000000001</v>
      </c>
      <c r="BG52" s="109">
        <f t="shared" si="1"/>
        <v>70.13</v>
      </c>
      <c r="IE52" s="22"/>
      <c r="IF52" s="22"/>
      <c r="IG52" s="22"/>
      <c r="IH52" s="22"/>
      <c r="II52" s="22"/>
    </row>
    <row r="53" spans="1:243" s="21" customFormat="1" ht="123.75" customHeight="1">
      <c r="A53" s="34">
        <v>41</v>
      </c>
      <c r="B53" s="81" t="s">
        <v>346</v>
      </c>
      <c r="C53" s="36" t="s">
        <v>91</v>
      </c>
      <c r="D53" s="82">
        <v>8978</v>
      </c>
      <c r="E53" s="83" t="s">
        <v>288</v>
      </c>
      <c r="F53" s="85">
        <v>70.13</v>
      </c>
      <c r="G53" s="23"/>
      <c r="H53" s="23"/>
      <c r="I53" s="38" t="s">
        <v>40</v>
      </c>
      <c r="J53" s="17">
        <f t="shared" si="2"/>
        <v>1</v>
      </c>
      <c r="K53" s="18" t="s">
        <v>65</v>
      </c>
      <c r="L53" s="18" t="s">
        <v>7</v>
      </c>
      <c r="M53" s="45"/>
      <c r="N53" s="23"/>
      <c r="O53" s="23"/>
      <c r="P53" s="44"/>
      <c r="Q53" s="23"/>
      <c r="R53" s="23"/>
      <c r="S53" s="44"/>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114">
        <f t="shared" si="3"/>
        <v>629627.14</v>
      </c>
      <c r="BB53" s="67">
        <f t="shared" si="4"/>
        <v>629627.14</v>
      </c>
      <c r="BC53" s="116" t="str">
        <f t="shared" si="5"/>
        <v>INR  Six Lakh Twenty Nine Thousand Six Hundred &amp; Twenty Seven  and Paise Fourteen Only</v>
      </c>
      <c r="BE53" s="85">
        <v>62</v>
      </c>
      <c r="BF53" s="21">
        <f t="shared" si="0"/>
        <v>70.13440000000001</v>
      </c>
      <c r="BG53" s="109">
        <f t="shared" si="1"/>
        <v>70.13</v>
      </c>
      <c r="IE53" s="22"/>
      <c r="IF53" s="22"/>
      <c r="IG53" s="22"/>
      <c r="IH53" s="22"/>
      <c r="II53" s="22"/>
    </row>
    <row r="54" spans="1:243" s="21" customFormat="1" ht="122.25" customHeight="1">
      <c r="A54" s="34">
        <v>42</v>
      </c>
      <c r="B54" s="81" t="s">
        <v>347</v>
      </c>
      <c r="C54" s="36" t="s">
        <v>92</v>
      </c>
      <c r="D54" s="82">
        <v>6314</v>
      </c>
      <c r="E54" s="83" t="s">
        <v>288</v>
      </c>
      <c r="F54" s="85">
        <v>70.13</v>
      </c>
      <c r="G54" s="23"/>
      <c r="H54" s="23"/>
      <c r="I54" s="38" t="s">
        <v>40</v>
      </c>
      <c r="J54" s="17">
        <f t="shared" si="2"/>
        <v>1</v>
      </c>
      <c r="K54" s="18" t="s">
        <v>65</v>
      </c>
      <c r="L54" s="18" t="s">
        <v>7</v>
      </c>
      <c r="M54" s="45"/>
      <c r="N54" s="23"/>
      <c r="O54" s="23"/>
      <c r="P54" s="44"/>
      <c r="Q54" s="23"/>
      <c r="R54" s="23"/>
      <c r="S54" s="44"/>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114">
        <f t="shared" si="3"/>
        <v>442800.81999999995</v>
      </c>
      <c r="BB54" s="67">
        <f t="shared" si="4"/>
        <v>442800.81999999995</v>
      </c>
      <c r="BC54" s="116" t="str">
        <f t="shared" si="5"/>
        <v>INR  Four Lakh Forty Two Thousand Eight Hundred    and Paise Eighty Two Only</v>
      </c>
      <c r="BE54" s="85">
        <v>62</v>
      </c>
      <c r="BF54" s="21">
        <f t="shared" si="0"/>
        <v>70.13440000000001</v>
      </c>
      <c r="BG54" s="109">
        <f t="shared" si="1"/>
        <v>70.13</v>
      </c>
      <c r="IE54" s="22"/>
      <c r="IF54" s="22"/>
      <c r="IG54" s="22"/>
      <c r="IH54" s="22"/>
      <c r="II54" s="22"/>
    </row>
    <row r="55" spans="1:243" s="21" customFormat="1" ht="126.75" customHeight="1">
      <c r="A55" s="34">
        <v>43</v>
      </c>
      <c r="B55" s="81" t="s">
        <v>348</v>
      </c>
      <c r="C55" s="36" t="s">
        <v>93</v>
      </c>
      <c r="D55" s="82">
        <v>6314</v>
      </c>
      <c r="E55" s="83" t="s">
        <v>288</v>
      </c>
      <c r="F55" s="85">
        <v>70.13</v>
      </c>
      <c r="G55" s="23"/>
      <c r="H55" s="23"/>
      <c r="I55" s="38" t="s">
        <v>40</v>
      </c>
      <c r="J55" s="17">
        <f t="shared" si="2"/>
        <v>1</v>
      </c>
      <c r="K55" s="18" t="s">
        <v>65</v>
      </c>
      <c r="L55" s="18" t="s">
        <v>7</v>
      </c>
      <c r="M55" s="45"/>
      <c r="N55" s="23"/>
      <c r="O55" s="23"/>
      <c r="P55" s="44"/>
      <c r="Q55" s="23"/>
      <c r="R55" s="23"/>
      <c r="S55" s="44"/>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114">
        <f t="shared" si="3"/>
        <v>442800.81999999995</v>
      </c>
      <c r="BB55" s="67">
        <f t="shared" si="4"/>
        <v>442800.81999999995</v>
      </c>
      <c r="BC55" s="116" t="str">
        <f t="shared" si="5"/>
        <v>INR  Four Lakh Forty Two Thousand Eight Hundred    and Paise Eighty Two Only</v>
      </c>
      <c r="BE55" s="85">
        <v>62</v>
      </c>
      <c r="BF55" s="21">
        <f t="shared" si="0"/>
        <v>70.13440000000001</v>
      </c>
      <c r="BG55" s="109">
        <f t="shared" si="1"/>
        <v>70.13</v>
      </c>
      <c r="IE55" s="22"/>
      <c r="IF55" s="22"/>
      <c r="IG55" s="22"/>
      <c r="IH55" s="22"/>
      <c r="II55" s="22"/>
    </row>
    <row r="56" spans="1:243" s="21" customFormat="1" ht="180" customHeight="1">
      <c r="A56" s="34">
        <v>44</v>
      </c>
      <c r="B56" s="81" t="s">
        <v>349</v>
      </c>
      <c r="C56" s="36" t="s">
        <v>94</v>
      </c>
      <c r="D56" s="82">
        <v>2793</v>
      </c>
      <c r="E56" s="83" t="s">
        <v>288</v>
      </c>
      <c r="F56" s="85">
        <v>51.02</v>
      </c>
      <c r="G56" s="23"/>
      <c r="H56" s="23"/>
      <c r="I56" s="38" t="s">
        <v>40</v>
      </c>
      <c r="J56" s="17">
        <f t="shared" si="2"/>
        <v>1</v>
      </c>
      <c r="K56" s="18" t="s">
        <v>65</v>
      </c>
      <c r="L56" s="18" t="s">
        <v>7</v>
      </c>
      <c r="M56" s="45"/>
      <c r="N56" s="23"/>
      <c r="O56" s="23"/>
      <c r="P56" s="44"/>
      <c r="Q56" s="23"/>
      <c r="R56" s="23"/>
      <c r="S56" s="44"/>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114">
        <f t="shared" si="3"/>
        <v>142498.86000000002</v>
      </c>
      <c r="BB56" s="67">
        <f t="shared" si="4"/>
        <v>142498.86000000002</v>
      </c>
      <c r="BC56" s="116" t="str">
        <f t="shared" si="5"/>
        <v>INR  One Lakh Forty Two Thousand Four Hundred &amp; Ninety Eight  and Paise Eighty Six Only</v>
      </c>
      <c r="BE56" s="85">
        <v>45.1</v>
      </c>
      <c r="BF56" s="21">
        <f t="shared" si="0"/>
        <v>51.017120000000006</v>
      </c>
      <c r="BG56" s="109">
        <f t="shared" si="1"/>
        <v>51.02</v>
      </c>
      <c r="IE56" s="22"/>
      <c r="IF56" s="22"/>
      <c r="IG56" s="22"/>
      <c r="IH56" s="22"/>
      <c r="II56" s="22"/>
    </row>
    <row r="57" spans="1:243" s="21" customFormat="1" ht="183" customHeight="1">
      <c r="A57" s="34">
        <v>45</v>
      </c>
      <c r="B57" s="81" t="s">
        <v>350</v>
      </c>
      <c r="C57" s="36" t="s">
        <v>95</v>
      </c>
      <c r="D57" s="82">
        <v>2363</v>
      </c>
      <c r="E57" s="83" t="s">
        <v>288</v>
      </c>
      <c r="F57" s="85">
        <v>51.82</v>
      </c>
      <c r="G57" s="23"/>
      <c r="H57" s="23"/>
      <c r="I57" s="38" t="s">
        <v>40</v>
      </c>
      <c r="J57" s="17">
        <f t="shared" si="2"/>
        <v>1</v>
      </c>
      <c r="K57" s="18" t="s">
        <v>65</v>
      </c>
      <c r="L57" s="18" t="s">
        <v>7</v>
      </c>
      <c r="M57" s="45"/>
      <c r="N57" s="23"/>
      <c r="O57" s="23"/>
      <c r="P57" s="44"/>
      <c r="Q57" s="23"/>
      <c r="R57" s="23"/>
      <c r="S57" s="44"/>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114">
        <f t="shared" si="3"/>
        <v>122450.66</v>
      </c>
      <c r="BB57" s="67">
        <f t="shared" si="4"/>
        <v>122450.66</v>
      </c>
      <c r="BC57" s="116" t="str">
        <f t="shared" si="5"/>
        <v>INR  One Lakh Twenty Two Thousand Four Hundred &amp; Fifty  and Paise Sixty Six Only</v>
      </c>
      <c r="BE57" s="85">
        <v>45.81</v>
      </c>
      <c r="BF57" s="21">
        <f t="shared" si="0"/>
        <v>51.82027200000001</v>
      </c>
      <c r="BG57" s="109">
        <f t="shared" si="1"/>
        <v>51.82</v>
      </c>
      <c r="IE57" s="22"/>
      <c r="IF57" s="22"/>
      <c r="IG57" s="22"/>
      <c r="IH57" s="22"/>
      <c r="II57" s="22"/>
    </row>
    <row r="58" spans="1:243" s="21" customFormat="1" ht="186" customHeight="1">
      <c r="A58" s="34">
        <v>46</v>
      </c>
      <c r="B58" s="81" t="s">
        <v>351</v>
      </c>
      <c r="C58" s="36" t="s">
        <v>96</v>
      </c>
      <c r="D58" s="82">
        <v>1534</v>
      </c>
      <c r="E58" s="83" t="s">
        <v>288</v>
      </c>
      <c r="F58" s="85">
        <v>52.62</v>
      </c>
      <c r="G58" s="23"/>
      <c r="H58" s="23"/>
      <c r="I58" s="38" t="s">
        <v>40</v>
      </c>
      <c r="J58" s="17">
        <f t="shared" si="2"/>
        <v>1</v>
      </c>
      <c r="K58" s="18" t="s">
        <v>65</v>
      </c>
      <c r="L58" s="18" t="s">
        <v>7</v>
      </c>
      <c r="M58" s="45"/>
      <c r="N58" s="23"/>
      <c r="O58" s="23"/>
      <c r="P58" s="44"/>
      <c r="Q58" s="23"/>
      <c r="R58" s="23"/>
      <c r="S58" s="44"/>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114">
        <f t="shared" si="3"/>
        <v>80719.08</v>
      </c>
      <c r="BB58" s="67">
        <f t="shared" si="4"/>
        <v>80719.08</v>
      </c>
      <c r="BC58" s="116" t="str">
        <f t="shared" si="5"/>
        <v>INR  Eighty Thousand Seven Hundred &amp; Nineteen  and Paise Eight Only</v>
      </c>
      <c r="BE58" s="85">
        <v>46.52</v>
      </c>
      <c r="BF58" s="21">
        <f t="shared" si="0"/>
        <v>52.62342400000001</v>
      </c>
      <c r="BG58" s="109">
        <f t="shared" si="1"/>
        <v>52.62</v>
      </c>
      <c r="IE58" s="22"/>
      <c r="IF58" s="22"/>
      <c r="IG58" s="22"/>
      <c r="IH58" s="22"/>
      <c r="II58" s="22"/>
    </row>
    <row r="59" spans="1:243" s="21" customFormat="1" ht="185.25" customHeight="1">
      <c r="A59" s="34">
        <v>47</v>
      </c>
      <c r="B59" s="81" t="s">
        <v>352</v>
      </c>
      <c r="C59" s="36" t="s">
        <v>97</v>
      </c>
      <c r="D59" s="82">
        <v>2664</v>
      </c>
      <c r="E59" s="83" t="s">
        <v>288</v>
      </c>
      <c r="F59" s="85">
        <v>53.43</v>
      </c>
      <c r="G59" s="23"/>
      <c r="H59" s="23"/>
      <c r="I59" s="38" t="s">
        <v>40</v>
      </c>
      <c r="J59" s="17">
        <f>IF(I59="Less(-)",-1,1)</f>
        <v>1</v>
      </c>
      <c r="K59" s="18" t="s">
        <v>65</v>
      </c>
      <c r="L59" s="18" t="s">
        <v>7</v>
      </c>
      <c r="M59" s="45"/>
      <c r="N59" s="23"/>
      <c r="O59" s="23"/>
      <c r="P59" s="44"/>
      <c r="Q59" s="23"/>
      <c r="R59" s="23"/>
      <c r="S59" s="44"/>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114">
        <f>total_amount_ba($B$2,$D$2,D59,F59,J59,K59,M59)</f>
        <v>142337.52</v>
      </c>
      <c r="BB59" s="67">
        <f>BA59+SUM(N59:AZ59)</f>
        <v>142337.52</v>
      </c>
      <c r="BC59" s="116" t="str">
        <f>SpellNumber(L59,BB59)</f>
        <v>INR  One Lakh Forty Two Thousand Three Hundred &amp; Thirty Seven  and Paise Fifty Two Only</v>
      </c>
      <c r="BE59" s="85">
        <v>47.230000000000004</v>
      </c>
      <c r="BF59" s="21">
        <f t="shared" si="0"/>
        <v>53.42657600000001</v>
      </c>
      <c r="BG59" s="109">
        <f t="shared" si="1"/>
        <v>53.43</v>
      </c>
      <c r="IE59" s="22"/>
      <c r="IF59" s="22"/>
      <c r="IG59" s="22"/>
      <c r="IH59" s="22"/>
      <c r="II59" s="22"/>
    </row>
    <row r="60" spans="1:243" s="21" customFormat="1" ht="201" customHeight="1">
      <c r="A60" s="34">
        <v>48</v>
      </c>
      <c r="B60" s="81" t="s">
        <v>353</v>
      </c>
      <c r="C60" s="36" t="s">
        <v>98</v>
      </c>
      <c r="D60" s="82">
        <v>2793</v>
      </c>
      <c r="E60" s="83" t="s">
        <v>288</v>
      </c>
      <c r="F60" s="85">
        <v>95.02</v>
      </c>
      <c r="G60" s="23"/>
      <c r="H60" s="23"/>
      <c r="I60" s="38" t="s">
        <v>40</v>
      </c>
      <c r="J60" s="17">
        <f t="shared" si="2"/>
        <v>1</v>
      </c>
      <c r="K60" s="18" t="s">
        <v>65</v>
      </c>
      <c r="L60" s="18" t="s">
        <v>7</v>
      </c>
      <c r="M60" s="45"/>
      <c r="N60" s="23"/>
      <c r="O60" s="23"/>
      <c r="P60" s="44"/>
      <c r="Q60" s="23"/>
      <c r="R60" s="23"/>
      <c r="S60" s="44"/>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114">
        <f t="shared" si="3"/>
        <v>265390.86</v>
      </c>
      <c r="BB60" s="67">
        <f t="shared" si="4"/>
        <v>265390.86</v>
      </c>
      <c r="BC60" s="116" t="str">
        <f t="shared" si="5"/>
        <v>INR  Two Lakh Sixty Five Thousand Three Hundred &amp; Ninety  and Paise Eighty Six Only</v>
      </c>
      <c r="BE60" s="85">
        <v>84</v>
      </c>
      <c r="BF60" s="21">
        <f t="shared" si="0"/>
        <v>95.02080000000001</v>
      </c>
      <c r="BG60" s="109">
        <f t="shared" si="1"/>
        <v>95.02</v>
      </c>
      <c r="IE60" s="22"/>
      <c r="IF60" s="22"/>
      <c r="IG60" s="22"/>
      <c r="IH60" s="22"/>
      <c r="II60" s="22"/>
    </row>
    <row r="61" spans="1:243" s="21" customFormat="1" ht="200.25" customHeight="1">
      <c r="A61" s="34">
        <v>49</v>
      </c>
      <c r="B61" s="81" t="s">
        <v>354</v>
      </c>
      <c r="C61" s="36" t="s">
        <v>99</v>
      </c>
      <c r="D61" s="82">
        <v>2363</v>
      </c>
      <c r="E61" s="83" t="s">
        <v>288</v>
      </c>
      <c r="F61" s="85">
        <v>95.82</v>
      </c>
      <c r="G61" s="23"/>
      <c r="H61" s="23"/>
      <c r="I61" s="38" t="s">
        <v>40</v>
      </c>
      <c r="J61" s="17">
        <f t="shared" si="2"/>
        <v>1</v>
      </c>
      <c r="K61" s="18" t="s">
        <v>65</v>
      </c>
      <c r="L61" s="18" t="s">
        <v>7</v>
      </c>
      <c r="M61" s="45"/>
      <c r="N61" s="23"/>
      <c r="O61" s="23"/>
      <c r="P61" s="44"/>
      <c r="Q61" s="23"/>
      <c r="R61" s="23"/>
      <c r="S61" s="44"/>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114">
        <f t="shared" si="3"/>
        <v>226422.65999999997</v>
      </c>
      <c r="BB61" s="67">
        <f t="shared" si="4"/>
        <v>226422.65999999997</v>
      </c>
      <c r="BC61" s="116" t="str">
        <f t="shared" si="5"/>
        <v>INR  Two Lakh Twenty Six Thousand Four Hundred &amp; Twenty Two  and Paise Sixty Six Only</v>
      </c>
      <c r="BE61" s="85">
        <v>84.71</v>
      </c>
      <c r="BF61" s="21">
        <f t="shared" si="0"/>
        <v>95.823952</v>
      </c>
      <c r="BG61" s="109">
        <f t="shared" si="1"/>
        <v>95.82</v>
      </c>
      <c r="IE61" s="22"/>
      <c r="IF61" s="22"/>
      <c r="IG61" s="22"/>
      <c r="IH61" s="22"/>
      <c r="II61" s="22"/>
    </row>
    <row r="62" spans="1:243" s="21" customFormat="1" ht="195.75" customHeight="1">
      <c r="A62" s="34">
        <v>50</v>
      </c>
      <c r="B62" s="81" t="s">
        <v>355</v>
      </c>
      <c r="C62" s="36" t="s">
        <v>100</v>
      </c>
      <c r="D62" s="82">
        <v>1534</v>
      </c>
      <c r="E62" s="83" t="s">
        <v>288</v>
      </c>
      <c r="F62" s="85">
        <v>96.63</v>
      </c>
      <c r="G62" s="23"/>
      <c r="H62" s="23"/>
      <c r="I62" s="38" t="s">
        <v>40</v>
      </c>
      <c r="J62" s="17">
        <f t="shared" si="2"/>
        <v>1</v>
      </c>
      <c r="K62" s="18" t="s">
        <v>65</v>
      </c>
      <c r="L62" s="18" t="s">
        <v>7</v>
      </c>
      <c r="M62" s="45"/>
      <c r="N62" s="23"/>
      <c r="O62" s="23"/>
      <c r="P62" s="44"/>
      <c r="Q62" s="23"/>
      <c r="R62" s="23"/>
      <c r="S62" s="44"/>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114">
        <f t="shared" si="3"/>
        <v>148230.41999999998</v>
      </c>
      <c r="BB62" s="67">
        <f t="shared" si="4"/>
        <v>148230.41999999998</v>
      </c>
      <c r="BC62" s="116" t="str">
        <f t="shared" si="5"/>
        <v>INR  One Lakh Forty Eight Thousand Two Hundred &amp; Thirty  and Paise Forty Two Only</v>
      </c>
      <c r="BE62" s="85">
        <v>85.41999999999999</v>
      </c>
      <c r="BF62" s="21">
        <f t="shared" si="0"/>
        <v>96.627104</v>
      </c>
      <c r="BG62" s="109">
        <f t="shared" si="1"/>
        <v>96.63</v>
      </c>
      <c r="IE62" s="22"/>
      <c r="IF62" s="22"/>
      <c r="IG62" s="22"/>
      <c r="IH62" s="22"/>
      <c r="II62" s="22"/>
    </row>
    <row r="63" spans="1:243" s="21" customFormat="1" ht="199.5" customHeight="1">
      <c r="A63" s="34">
        <v>51</v>
      </c>
      <c r="B63" s="81" t="s">
        <v>356</v>
      </c>
      <c r="C63" s="36" t="s">
        <v>101</v>
      </c>
      <c r="D63" s="82">
        <v>2664</v>
      </c>
      <c r="E63" s="83" t="s">
        <v>288</v>
      </c>
      <c r="F63" s="85">
        <v>97.43</v>
      </c>
      <c r="G63" s="23"/>
      <c r="H63" s="23"/>
      <c r="I63" s="38" t="s">
        <v>40</v>
      </c>
      <c r="J63" s="17">
        <f t="shared" si="2"/>
        <v>1</v>
      </c>
      <c r="K63" s="18" t="s">
        <v>65</v>
      </c>
      <c r="L63" s="18" t="s">
        <v>7</v>
      </c>
      <c r="M63" s="45"/>
      <c r="N63" s="23"/>
      <c r="O63" s="23"/>
      <c r="P63" s="44"/>
      <c r="Q63" s="23"/>
      <c r="R63" s="23"/>
      <c r="S63" s="44"/>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114">
        <f t="shared" si="3"/>
        <v>259553.52000000002</v>
      </c>
      <c r="BB63" s="67">
        <f t="shared" si="4"/>
        <v>259553.52000000002</v>
      </c>
      <c r="BC63" s="116" t="str">
        <f t="shared" si="5"/>
        <v>INR  Two Lakh Fifty Nine Thousand Five Hundred &amp; Fifty Three  and Paise Fifty Two Only</v>
      </c>
      <c r="BE63" s="85">
        <v>86.12999999999998</v>
      </c>
      <c r="BF63" s="21">
        <f t="shared" si="0"/>
        <v>97.430256</v>
      </c>
      <c r="BG63" s="109">
        <f t="shared" si="1"/>
        <v>97.43</v>
      </c>
      <c r="IE63" s="22"/>
      <c r="IF63" s="22"/>
      <c r="IG63" s="22"/>
      <c r="IH63" s="22"/>
      <c r="II63" s="22"/>
    </row>
    <row r="64" spans="1:243" s="21" customFormat="1" ht="63" customHeight="1">
      <c r="A64" s="34">
        <v>52</v>
      </c>
      <c r="B64" s="81" t="s">
        <v>357</v>
      </c>
      <c r="C64" s="36" t="s">
        <v>102</v>
      </c>
      <c r="D64" s="82">
        <v>129</v>
      </c>
      <c r="E64" s="83" t="s">
        <v>288</v>
      </c>
      <c r="F64" s="85">
        <v>62.22</v>
      </c>
      <c r="G64" s="23"/>
      <c r="H64" s="23"/>
      <c r="I64" s="38" t="s">
        <v>40</v>
      </c>
      <c r="J64" s="17">
        <f>IF(I64="Less(-)",-1,1)</f>
        <v>1</v>
      </c>
      <c r="K64" s="18" t="s">
        <v>65</v>
      </c>
      <c r="L64" s="18" t="s">
        <v>7</v>
      </c>
      <c r="M64" s="45"/>
      <c r="N64" s="23"/>
      <c r="O64" s="23"/>
      <c r="P64" s="44"/>
      <c r="Q64" s="23"/>
      <c r="R64" s="23"/>
      <c r="S64" s="44"/>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114">
        <f>total_amount_ba($B$2,$D$2,D64,F64,J64,K64,M64)</f>
        <v>8026.38</v>
      </c>
      <c r="BB64" s="67">
        <f>BA64+SUM(N64:AZ64)</f>
        <v>8026.38</v>
      </c>
      <c r="BC64" s="116" t="str">
        <f>SpellNumber(L64,BB64)</f>
        <v>INR  Eight Thousand  &amp;Twenty Six  and Paise Thirty Eight Only</v>
      </c>
      <c r="BE64" s="85">
        <v>55</v>
      </c>
      <c r="BF64" s="21">
        <f t="shared" si="0"/>
        <v>62.21600000000001</v>
      </c>
      <c r="BG64" s="109">
        <f t="shared" si="1"/>
        <v>62.22</v>
      </c>
      <c r="IE64" s="22"/>
      <c r="IF64" s="22"/>
      <c r="IG64" s="22"/>
      <c r="IH64" s="22"/>
      <c r="II64" s="22"/>
    </row>
    <row r="65" spans="1:243" s="21" customFormat="1" ht="56.25" customHeight="1">
      <c r="A65" s="34">
        <v>53</v>
      </c>
      <c r="B65" s="81" t="s">
        <v>358</v>
      </c>
      <c r="C65" s="36" t="s">
        <v>103</v>
      </c>
      <c r="D65" s="82">
        <v>129</v>
      </c>
      <c r="E65" s="83" t="s">
        <v>288</v>
      </c>
      <c r="F65" s="85">
        <v>62.22</v>
      </c>
      <c r="G65" s="23"/>
      <c r="H65" s="23"/>
      <c r="I65" s="38" t="s">
        <v>40</v>
      </c>
      <c r="J65" s="17">
        <f t="shared" si="2"/>
        <v>1</v>
      </c>
      <c r="K65" s="18" t="s">
        <v>65</v>
      </c>
      <c r="L65" s="18" t="s">
        <v>7</v>
      </c>
      <c r="M65" s="45"/>
      <c r="N65" s="23"/>
      <c r="O65" s="23"/>
      <c r="P65" s="44"/>
      <c r="Q65" s="23"/>
      <c r="R65" s="23"/>
      <c r="S65" s="44"/>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114">
        <f t="shared" si="3"/>
        <v>8026.38</v>
      </c>
      <c r="BB65" s="67">
        <f t="shared" si="4"/>
        <v>8026.38</v>
      </c>
      <c r="BC65" s="116" t="str">
        <f t="shared" si="5"/>
        <v>INR  Eight Thousand  &amp;Twenty Six  and Paise Thirty Eight Only</v>
      </c>
      <c r="BE65" s="85">
        <v>55</v>
      </c>
      <c r="BF65" s="21">
        <f t="shared" si="0"/>
        <v>62.21600000000001</v>
      </c>
      <c r="BG65" s="109">
        <f t="shared" si="1"/>
        <v>62.22</v>
      </c>
      <c r="IE65" s="22"/>
      <c r="IF65" s="22"/>
      <c r="IG65" s="22"/>
      <c r="IH65" s="22"/>
      <c r="II65" s="22"/>
    </row>
    <row r="66" spans="1:243" s="21" customFormat="1" ht="53.25" customHeight="1">
      <c r="A66" s="34">
        <v>54</v>
      </c>
      <c r="B66" s="81" t="s">
        <v>359</v>
      </c>
      <c r="C66" s="36" t="s">
        <v>104</v>
      </c>
      <c r="D66" s="82">
        <v>70</v>
      </c>
      <c r="E66" s="83" t="s">
        <v>288</v>
      </c>
      <c r="F66" s="85">
        <v>62.22</v>
      </c>
      <c r="G66" s="23"/>
      <c r="H66" s="23"/>
      <c r="I66" s="38" t="s">
        <v>40</v>
      </c>
      <c r="J66" s="17">
        <f t="shared" si="2"/>
        <v>1</v>
      </c>
      <c r="K66" s="18" t="s">
        <v>65</v>
      </c>
      <c r="L66" s="18" t="s">
        <v>7</v>
      </c>
      <c r="M66" s="45"/>
      <c r="N66" s="23"/>
      <c r="O66" s="23"/>
      <c r="P66" s="44"/>
      <c r="Q66" s="23"/>
      <c r="R66" s="23"/>
      <c r="S66" s="44"/>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114">
        <f t="shared" si="3"/>
        <v>4355.4</v>
      </c>
      <c r="BB66" s="67">
        <f t="shared" si="4"/>
        <v>4355.4</v>
      </c>
      <c r="BC66" s="116" t="str">
        <f t="shared" si="5"/>
        <v>INR  Four Thousand Three Hundred &amp; Fifty Five  and Paise Forty Only</v>
      </c>
      <c r="BE66" s="85">
        <v>55</v>
      </c>
      <c r="BF66" s="21">
        <f t="shared" si="0"/>
        <v>62.21600000000001</v>
      </c>
      <c r="BG66" s="109">
        <f t="shared" si="1"/>
        <v>62.22</v>
      </c>
      <c r="IE66" s="22"/>
      <c r="IF66" s="22"/>
      <c r="IG66" s="22"/>
      <c r="IH66" s="22"/>
      <c r="II66" s="22"/>
    </row>
    <row r="67" spans="1:243" s="21" customFormat="1" ht="56.25" customHeight="1">
      <c r="A67" s="34">
        <v>55</v>
      </c>
      <c r="B67" s="81" t="s">
        <v>360</v>
      </c>
      <c r="C67" s="36" t="s">
        <v>105</v>
      </c>
      <c r="D67" s="82">
        <v>70</v>
      </c>
      <c r="E67" s="83" t="s">
        <v>288</v>
      </c>
      <c r="F67" s="85">
        <v>62.22</v>
      </c>
      <c r="G67" s="23"/>
      <c r="H67" s="23"/>
      <c r="I67" s="38" t="s">
        <v>40</v>
      </c>
      <c r="J67" s="17">
        <f t="shared" si="2"/>
        <v>1</v>
      </c>
      <c r="K67" s="18" t="s">
        <v>65</v>
      </c>
      <c r="L67" s="18" t="s">
        <v>7</v>
      </c>
      <c r="M67" s="45"/>
      <c r="N67" s="23"/>
      <c r="O67" s="23"/>
      <c r="P67" s="44"/>
      <c r="Q67" s="23"/>
      <c r="R67" s="23"/>
      <c r="S67" s="44"/>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114">
        <f t="shared" si="3"/>
        <v>4355.4</v>
      </c>
      <c r="BB67" s="67">
        <f t="shared" si="4"/>
        <v>4355.4</v>
      </c>
      <c r="BC67" s="116" t="str">
        <f t="shared" si="5"/>
        <v>INR  Four Thousand Three Hundred &amp; Fifty Five  and Paise Forty Only</v>
      </c>
      <c r="BE67" s="85">
        <v>55</v>
      </c>
      <c r="BF67" s="21">
        <f t="shared" si="0"/>
        <v>62.21600000000001</v>
      </c>
      <c r="BG67" s="109">
        <f t="shared" si="1"/>
        <v>62.22</v>
      </c>
      <c r="IE67" s="22"/>
      <c r="IF67" s="22"/>
      <c r="IG67" s="22"/>
      <c r="IH67" s="22"/>
      <c r="II67" s="22"/>
    </row>
    <row r="68" spans="1:243" s="21" customFormat="1" ht="141" customHeight="1">
      <c r="A68" s="34">
        <v>56</v>
      </c>
      <c r="B68" s="81" t="s">
        <v>361</v>
      </c>
      <c r="C68" s="36" t="s">
        <v>106</v>
      </c>
      <c r="D68" s="82">
        <v>129</v>
      </c>
      <c r="E68" s="83" t="s">
        <v>288</v>
      </c>
      <c r="F68" s="85">
        <v>89.36</v>
      </c>
      <c r="G68" s="23"/>
      <c r="H68" s="23"/>
      <c r="I68" s="38" t="s">
        <v>40</v>
      </c>
      <c r="J68" s="17">
        <f t="shared" si="2"/>
        <v>1</v>
      </c>
      <c r="K68" s="18" t="s">
        <v>65</v>
      </c>
      <c r="L68" s="18" t="s">
        <v>7</v>
      </c>
      <c r="M68" s="45"/>
      <c r="N68" s="23"/>
      <c r="O68" s="23"/>
      <c r="P68" s="44"/>
      <c r="Q68" s="23"/>
      <c r="R68" s="23"/>
      <c r="S68" s="44"/>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114">
        <f t="shared" si="3"/>
        <v>11527.44</v>
      </c>
      <c r="BB68" s="67">
        <f t="shared" si="4"/>
        <v>11527.44</v>
      </c>
      <c r="BC68" s="116" t="str">
        <f t="shared" si="5"/>
        <v>INR  Eleven Thousand Five Hundred &amp; Twenty Seven  and Paise Forty Four Only</v>
      </c>
      <c r="BE68" s="85">
        <v>79</v>
      </c>
      <c r="BF68" s="21">
        <f t="shared" si="0"/>
        <v>89.3648</v>
      </c>
      <c r="BG68" s="109">
        <f t="shared" si="1"/>
        <v>89.36</v>
      </c>
      <c r="IE68" s="22"/>
      <c r="IF68" s="22"/>
      <c r="IG68" s="22"/>
      <c r="IH68" s="22"/>
      <c r="II68" s="22"/>
    </row>
    <row r="69" spans="1:243" s="21" customFormat="1" ht="144.75" customHeight="1">
      <c r="A69" s="34">
        <v>57</v>
      </c>
      <c r="B69" s="81" t="s">
        <v>362</v>
      </c>
      <c r="C69" s="36" t="s">
        <v>107</v>
      </c>
      <c r="D69" s="82">
        <v>129</v>
      </c>
      <c r="E69" s="83" t="s">
        <v>288</v>
      </c>
      <c r="F69" s="85">
        <v>89.36</v>
      </c>
      <c r="G69" s="23"/>
      <c r="H69" s="23"/>
      <c r="I69" s="38" t="s">
        <v>40</v>
      </c>
      <c r="J69" s="17">
        <f>IF(I69="Less(-)",-1,1)</f>
        <v>1</v>
      </c>
      <c r="K69" s="18" t="s">
        <v>65</v>
      </c>
      <c r="L69" s="18" t="s">
        <v>7</v>
      </c>
      <c r="M69" s="45"/>
      <c r="N69" s="23"/>
      <c r="O69" s="23"/>
      <c r="P69" s="44"/>
      <c r="Q69" s="23"/>
      <c r="R69" s="23"/>
      <c r="S69" s="44"/>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114">
        <f>total_amount_ba($B$2,$D$2,D69,F69,J69,K69,M69)</f>
        <v>11527.44</v>
      </c>
      <c r="BB69" s="67">
        <f>BA69+SUM(N69:AZ69)</f>
        <v>11527.44</v>
      </c>
      <c r="BC69" s="116" t="str">
        <f>SpellNumber(L69,BB69)</f>
        <v>INR  Eleven Thousand Five Hundred &amp; Twenty Seven  and Paise Forty Four Only</v>
      </c>
      <c r="BE69" s="85">
        <v>79</v>
      </c>
      <c r="BF69" s="21">
        <f t="shared" si="0"/>
        <v>89.3648</v>
      </c>
      <c r="BG69" s="109">
        <f t="shared" si="1"/>
        <v>89.36</v>
      </c>
      <c r="IE69" s="22"/>
      <c r="IF69" s="22"/>
      <c r="IG69" s="22"/>
      <c r="IH69" s="22"/>
      <c r="II69" s="22"/>
    </row>
    <row r="70" spans="1:243" s="21" customFormat="1" ht="143.25" customHeight="1">
      <c r="A70" s="34">
        <v>58</v>
      </c>
      <c r="B70" s="81" t="s">
        <v>363</v>
      </c>
      <c r="C70" s="36" t="s">
        <v>108</v>
      </c>
      <c r="D70" s="82">
        <v>70</v>
      </c>
      <c r="E70" s="83" t="s">
        <v>288</v>
      </c>
      <c r="F70" s="85">
        <v>89.36</v>
      </c>
      <c r="G70" s="23"/>
      <c r="H70" s="23"/>
      <c r="I70" s="38" t="s">
        <v>40</v>
      </c>
      <c r="J70" s="17">
        <f t="shared" si="2"/>
        <v>1</v>
      </c>
      <c r="K70" s="18" t="s">
        <v>65</v>
      </c>
      <c r="L70" s="18" t="s">
        <v>7</v>
      </c>
      <c r="M70" s="45"/>
      <c r="N70" s="23"/>
      <c r="O70" s="23"/>
      <c r="P70" s="44"/>
      <c r="Q70" s="23"/>
      <c r="R70" s="23"/>
      <c r="S70" s="44"/>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114">
        <f t="shared" si="3"/>
        <v>6255.2</v>
      </c>
      <c r="BB70" s="67">
        <f t="shared" si="4"/>
        <v>6255.2</v>
      </c>
      <c r="BC70" s="116" t="str">
        <f t="shared" si="5"/>
        <v>INR  Six Thousand Two Hundred &amp; Fifty Five  and Paise Twenty Only</v>
      </c>
      <c r="BE70" s="85">
        <v>79</v>
      </c>
      <c r="BF70" s="21">
        <f t="shared" si="0"/>
        <v>89.3648</v>
      </c>
      <c r="BG70" s="109">
        <f t="shared" si="1"/>
        <v>89.36</v>
      </c>
      <c r="IE70" s="22"/>
      <c r="IF70" s="22"/>
      <c r="IG70" s="22"/>
      <c r="IH70" s="22"/>
      <c r="II70" s="22"/>
    </row>
    <row r="71" spans="1:243" s="21" customFormat="1" ht="147.75" customHeight="1">
      <c r="A71" s="34">
        <v>59</v>
      </c>
      <c r="B71" s="81" t="s">
        <v>364</v>
      </c>
      <c r="C71" s="36" t="s">
        <v>185</v>
      </c>
      <c r="D71" s="82">
        <v>70</v>
      </c>
      <c r="E71" s="83" t="s">
        <v>288</v>
      </c>
      <c r="F71" s="85">
        <v>89.36</v>
      </c>
      <c r="G71" s="23"/>
      <c r="H71" s="23"/>
      <c r="I71" s="38" t="s">
        <v>40</v>
      </c>
      <c r="J71" s="17">
        <f t="shared" si="2"/>
        <v>1</v>
      </c>
      <c r="K71" s="18" t="s">
        <v>65</v>
      </c>
      <c r="L71" s="18" t="s">
        <v>7</v>
      </c>
      <c r="M71" s="45"/>
      <c r="N71" s="23"/>
      <c r="O71" s="23"/>
      <c r="P71" s="44"/>
      <c r="Q71" s="23"/>
      <c r="R71" s="23"/>
      <c r="S71" s="44"/>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114">
        <f t="shared" si="3"/>
        <v>6255.2</v>
      </c>
      <c r="BB71" s="67">
        <f t="shared" si="4"/>
        <v>6255.2</v>
      </c>
      <c r="BC71" s="116" t="str">
        <f t="shared" si="5"/>
        <v>INR  Six Thousand Two Hundred &amp; Fifty Five  and Paise Twenty Only</v>
      </c>
      <c r="BE71" s="85">
        <v>79</v>
      </c>
      <c r="BF71" s="21">
        <f t="shared" si="0"/>
        <v>89.3648</v>
      </c>
      <c r="BG71" s="109">
        <f t="shared" si="1"/>
        <v>89.36</v>
      </c>
      <c r="IE71" s="22"/>
      <c r="IF71" s="22"/>
      <c r="IG71" s="22"/>
      <c r="IH71" s="22"/>
      <c r="II71" s="22"/>
    </row>
    <row r="72" spans="1:243" s="21" customFormat="1" ht="93" customHeight="1">
      <c r="A72" s="34">
        <v>60</v>
      </c>
      <c r="B72" s="81" t="s">
        <v>365</v>
      </c>
      <c r="C72" s="36" t="s">
        <v>109</v>
      </c>
      <c r="D72" s="82">
        <v>172</v>
      </c>
      <c r="E72" s="83" t="s">
        <v>288</v>
      </c>
      <c r="F72" s="85">
        <v>42.99</v>
      </c>
      <c r="G72" s="23"/>
      <c r="H72" s="23"/>
      <c r="I72" s="38" t="s">
        <v>40</v>
      </c>
      <c r="J72" s="17">
        <f t="shared" si="2"/>
        <v>1</v>
      </c>
      <c r="K72" s="18" t="s">
        <v>65</v>
      </c>
      <c r="L72" s="18" t="s">
        <v>7</v>
      </c>
      <c r="M72" s="45"/>
      <c r="N72" s="23"/>
      <c r="O72" s="23"/>
      <c r="P72" s="44"/>
      <c r="Q72" s="23"/>
      <c r="R72" s="23"/>
      <c r="S72" s="44"/>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114">
        <f t="shared" si="3"/>
        <v>7394.280000000001</v>
      </c>
      <c r="BB72" s="67">
        <f t="shared" si="4"/>
        <v>7394.280000000001</v>
      </c>
      <c r="BC72" s="116" t="str">
        <f t="shared" si="5"/>
        <v>INR  Seven Thousand Three Hundred &amp; Ninety Four  and Paise Twenty Eight Only</v>
      </c>
      <c r="BE72" s="85">
        <v>38</v>
      </c>
      <c r="BF72" s="21">
        <f t="shared" si="0"/>
        <v>42.985600000000005</v>
      </c>
      <c r="BG72" s="109">
        <f t="shared" si="1"/>
        <v>42.99</v>
      </c>
      <c r="IE72" s="22"/>
      <c r="IF72" s="22"/>
      <c r="IG72" s="22"/>
      <c r="IH72" s="22"/>
      <c r="II72" s="22"/>
    </row>
    <row r="73" spans="1:243" s="21" customFormat="1" ht="85.5" customHeight="1">
      <c r="A73" s="34">
        <v>61</v>
      </c>
      <c r="B73" s="81" t="s">
        <v>366</v>
      </c>
      <c r="C73" s="36" t="s">
        <v>110</v>
      </c>
      <c r="D73" s="82">
        <v>172</v>
      </c>
      <c r="E73" s="83" t="s">
        <v>288</v>
      </c>
      <c r="F73" s="85">
        <v>42.99</v>
      </c>
      <c r="G73" s="23"/>
      <c r="H73" s="23"/>
      <c r="I73" s="38" t="s">
        <v>40</v>
      </c>
      <c r="J73" s="17">
        <f t="shared" si="2"/>
        <v>1</v>
      </c>
      <c r="K73" s="18" t="s">
        <v>65</v>
      </c>
      <c r="L73" s="18" t="s">
        <v>7</v>
      </c>
      <c r="M73" s="45"/>
      <c r="N73" s="23"/>
      <c r="O73" s="23"/>
      <c r="P73" s="44"/>
      <c r="Q73" s="23"/>
      <c r="R73" s="23"/>
      <c r="S73" s="44"/>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114">
        <f t="shared" si="3"/>
        <v>7394.280000000001</v>
      </c>
      <c r="BB73" s="67">
        <f t="shared" si="4"/>
        <v>7394.280000000001</v>
      </c>
      <c r="BC73" s="116" t="str">
        <f t="shared" si="5"/>
        <v>INR  Seven Thousand Three Hundred &amp; Ninety Four  and Paise Twenty Eight Only</v>
      </c>
      <c r="BE73" s="85">
        <v>38</v>
      </c>
      <c r="BF73" s="21">
        <f t="shared" si="0"/>
        <v>42.985600000000005</v>
      </c>
      <c r="BG73" s="109">
        <f t="shared" si="1"/>
        <v>42.99</v>
      </c>
      <c r="IE73" s="22"/>
      <c r="IF73" s="22"/>
      <c r="IG73" s="22"/>
      <c r="IH73" s="22"/>
      <c r="II73" s="22"/>
    </row>
    <row r="74" spans="1:243" s="21" customFormat="1" ht="92.25" customHeight="1">
      <c r="A74" s="34">
        <v>62</v>
      </c>
      <c r="B74" s="81" t="s">
        <v>367</v>
      </c>
      <c r="C74" s="36" t="s">
        <v>111</v>
      </c>
      <c r="D74" s="82">
        <v>90</v>
      </c>
      <c r="E74" s="83" t="s">
        <v>288</v>
      </c>
      <c r="F74" s="85">
        <v>42.99</v>
      </c>
      <c r="G74" s="23"/>
      <c r="H74" s="23"/>
      <c r="I74" s="38" t="s">
        <v>40</v>
      </c>
      <c r="J74" s="17">
        <f t="shared" si="2"/>
        <v>1</v>
      </c>
      <c r="K74" s="18" t="s">
        <v>65</v>
      </c>
      <c r="L74" s="18" t="s">
        <v>7</v>
      </c>
      <c r="M74" s="45"/>
      <c r="N74" s="23"/>
      <c r="O74" s="23"/>
      <c r="P74" s="44"/>
      <c r="Q74" s="23"/>
      <c r="R74" s="23"/>
      <c r="S74" s="44"/>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114">
        <f t="shared" si="3"/>
        <v>3869.1000000000004</v>
      </c>
      <c r="BB74" s="67">
        <f t="shared" si="4"/>
        <v>3869.1000000000004</v>
      </c>
      <c r="BC74" s="116" t="str">
        <f t="shared" si="5"/>
        <v>INR  Three Thousand Eight Hundred &amp; Sixty Nine  and Paise Ten Only</v>
      </c>
      <c r="BE74" s="85">
        <v>38</v>
      </c>
      <c r="BF74" s="21">
        <f t="shared" si="0"/>
        <v>42.985600000000005</v>
      </c>
      <c r="BG74" s="109">
        <f t="shared" si="1"/>
        <v>42.99</v>
      </c>
      <c r="IE74" s="22"/>
      <c r="IF74" s="22"/>
      <c r="IG74" s="22"/>
      <c r="IH74" s="22"/>
      <c r="II74" s="22"/>
    </row>
    <row r="75" spans="1:243" s="21" customFormat="1" ht="89.25" customHeight="1">
      <c r="A75" s="34">
        <v>63</v>
      </c>
      <c r="B75" s="81" t="s">
        <v>368</v>
      </c>
      <c r="C75" s="36" t="s">
        <v>112</v>
      </c>
      <c r="D75" s="82">
        <v>90</v>
      </c>
      <c r="E75" s="83" t="s">
        <v>288</v>
      </c>
      <c r="F75" s="85">
        <v>42.99</v>
      </c>
      <c r="G75" s="23"/>
      <c r="H75" s="23"/>
      <c r="I75" s="38" t="s">
        <v>40</v>
      </c>
      <c r="J75" s="17">
        <f>IF(I75="Less(-)",-1,1)</f>
        <v>1</v>
      </c>
      <c r="K75" s="18" t="s">
        <v>65</v>
      </c>
      <c r="L75" s="18" t="s">
        <v>7</v>
      </c>
      <c r="M75" s="45"/>
      <c r="N75" s="23"/>
      <c r="O75" s="23"/>
      <c r="P75" s="44"/>
      <c r="Q75" s="23"/>
      <c r="R75" s="23"/>
      <c r="S75" s="44"/>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114">
        <f>total_amount_ba($B$2,$D$2,D75,F75,J75,K75,M75)</f>
        <v>3869.1000000000004</v>
      </c>
      <c r="BB75" s="67">
        <f>BA75+SUM(N75:AZ75)</f>
        <v>3869.1000000000004</v>
      </c>
      <c r="BC75" s="116" t="str">
        <f>SpellNumber(L75,BB75)</f>
        <v>INR  Three Thousand Eight Hundred &amp; Sixty Nine  and Paise Ten Only</v>
      </c>
      <c r="BD75" s="74"/>
      <c r="BE75" s="85">
        <v>38</v>
      </c>
      <c r="BF75" s="21">
        <f t="shared" si="0"/>
        <v>42.985600000000005</v>
      </c>
      <c r="BG75" s="109">
        <f t="shared" si="1"/>
        <v>42.99</v>
      </c>
      <c r="IE75" s="22"/>
      <c r="IF75" s="22"/>
      <c r="IG75" s="22"/>
      <c r="IH75" s="22"/>
      <c r="II75" s="22"/>
    </row>
    <row r="76" spans="1:243" s="21" customFormat="1" ht="146.25" customHeight="1">
      <c r="A76" s="34">
        <v>64</v>
      </c>
      <c r="B76" s="81" t="s">
        <v>369</v>
      </c>
      <c r="C76" s="36" t="s">
        <v>113</v>
      </c>
      <c r="D76" s="82">
        <v>172</v>
      </c>
      <c r="E76" s="83" t="s">
        <v>288</v>
      </c>
      <c r="F76" s="85">
        <v>91.63</v>
      </c>
      <c r="G76" s="23"/>
      <c r="H76" s="23"/>
      <c r="I76" s="38" t="s">
        <v>40</v>
      </c>
      <c r="J76" s="17">
        <f>IF(I76="Less(-)",-1,1)</f>
        <v>1</v>
      </c>
      <c r="K76" s="18" t="s">
        <v>65</v>
      </c>
      <c r="L76" s="18" t="s">
        <v>7</v>
      </c>
      <c r="M76" s="45"/>
      <c r="N76" s="23"/>
      <c r="O76" s="23"/>
      <c r="P76" s="44"/>
      <c r="Q76" s="23"/>
      <c r="R76" s="23"/>
      <c r="S76" s="44"/>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114">
        <f>total_amount_ba($B$2,$D$2,D76,F76,J76,K76,M76)</f>
        <v>15760.359999999999</v>
      </c>
      <c r="BB76" s="67">
        <f>BA76+SUM(N76:AZ76)</f>
        <v>15760.359999999999</v>
      </c>
      <c r="BC76" s="116" t="str">
        <f>SpellNumber(L76,BB76)</f>
        <v>INR  Fifteen Thousand Seven Hundred &amp; Sixty  and Paise Thirty Six Only</v>
      </c>
      <c r="BE76" s="85">
        <v>81</v>
      </c>
      <c r="BF76" s="21">
        <f t="shared" si="0"/>
        <v>91.62720000000002</v>
      </c>
      <c r="BG76" s="109">
        <f t="shared" si="1"/>
        <v>91.63</v>
      </c>
      <c r="IE76" s="22"/>
      <c r="IF76" s="22"/>
      <c r="IG76" s="22"/>
      <c r="IH76" s="22"/>
      <c r="II76" s="22"/>
    </row>
    <row r="77" spans="1:243" s="21" customFormat="1" ht="145.5" customHeight="1">
      <c r="A77" s="34">
        <v>65</v>
      </c>
      <c r="B77" s="81" t="s">
        <v>370</v>
      </c>
      <c r="C77" s="36" t="s">
        <v>186</v>
      </c>
      <c r="D77" s="82">
        <v>172</v>
      </c>
      <c r="E77" s="83" t="s">
        <v>288</v>
      </c>
      <c r="F77" s="85">
        <v>91.63</v>
      </c>
      <c r="G77" s="23"/>
      <c r="H77" s="23"/>
      <c r="I77" s="38" t="s">
        <v>40</v>
      </c>
      <c r="J77" s="17">
        <f aca="true" t="shared" si="6" ref="J77:J144">IF(I77="Less(-)",-1,1)</f>
        <v>1</v>
      </c>
      <c r="K77" s="18" t="s">
        <v>65</v>
      </c>
      <c r="L77" s="18" t="s">
        <v>7</v>
      </c>
      <c r="M77" s="45"/>
      <c r="N77" s="23"/>
      <c r="O77" s="23"/>
      <c r="P77" s="44"/>
      <c r="Q77" s="23"/>
      <c r="R77" s="23"/>
      <c r="S77" s="44"/>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114">
        <f aca="true" t="shared" si="7" ref="BA77:BA144">total_amount_ba($B$2,$D$2,D77,F77,J77,K77,M77)</f>
        <v>15760.359999999999</v>
      </c>
      <c r="BB77" s="67">
        <f aca="true" t="shared" si="8" ref="BB77:BB144">BA77+SUM(N77:AZ77)</f>
        <v>15760.359999999999</v>
      </c>
      <c r="BC77" s="116" t="str">
        <f aca="true" t="shared" si="9" ref="BC77:BC144">SpellNumber(L77,BB77)</f>
        <v>INR  Fifteen Thousand Seven Hundred &amp; Sixty  and Paise Thirty Six Only</v>
      </c>
      <c r="BE77" s="85">
        <v>81</v>
      </c>
      <c r="BF77" s="21">
        <f t="shared" si="0"/>
        <v>91.62720000000002</v>
      </c>
      <c r="BG77" s="109">
        <f t="shared" si="1"/>
        <v>91.63</v>
      </c>
      <c r="IE77" s="22"/>
      <c r="IF77" s="22"/>
      <c r="IG77" s="22"/>
      <c r="IH77" s="22"/>
      <c r="II77" s="22"/>
    </row>
    <row r="78" spans="1:243" s="21" customFormat="1" ht="145.5" customHeight="1">
      <c r="A78" s="34">
        <v>66</v>
      </c>
      <c r="B78" s="81" t="s">
        <v>371</v>
      </c>
      <c r="C78" s="36" t="s">
        <v>187</v>
      </c>
      <c r="D78" s="82">
        <v>90</v>
      </c>
      <c r="E78" s="83" t="s">
        <v>288</v>
      </c>
      <c r="F78" s="85">
        <v>91.63</v>
      </c>
      <c r="G78" s="23"/>
      <c r="H78" s="23"/>
      <c r="I78" s="38" t="s">
        <v>40</v>
      </c>
      <c r="J78" s="17">
        <f t="shared" si="6"/>
        <v>1</v>
      </c>
      <c r="K78" s="18" t="s">
        <v>65</v>
      </c>
      <c r="L78" s="18" t="s">
        <v>7</v>
      </c>
      <c r="M78" s="45"/>
      <c r="N78" s="23"/>
      <c r="O78" s="23"/>
      <c r="P78" s="44"/>
      <c r="Q78" s="23"/>
      <c r="R78" s="23"/>
      <c r="S78" s="44"/>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114">
        <f t="shared" si="7"/>
        <v>8246.699999999999</v>
      </c>
      <c r="BB78" s="67">
        <f t="shared" si="8"/>
        <v>8246.699999999999</v>
      </c>
      <c r="BC78" s="116" t="str">
        <f t="shared" si="9"/>
        <v>INR  Eight Thousand Two Hundred &amp; Forty Six  and Paise Seventy Only</v>
      </c>
      <c r="BE78" s="85">
        <v>81</v>
      </c>
      <c r="BF78" s="21">
        <f t="shared" si="0"/>
        <v>91.62720000000002</v>
      </c>
      <c r="BG78" s="109">
        <f t="shared" si="1"/>
        <v>91.63</v>
      </c>
      <c r="IE78" s="22"/>
      <c r="IF78" s="22"/>
      <c r="IG78" s="22"/>
      <c r="IH78" s="22"/>
      <c r="II78" s="22"/>
    </row>
    <row r="79" spans="1:243" s="21" customFormat="1" ht="143.25" customHeight="1">
      <c r="A79" s="34">
        <v>67</v>
      </c>
      <c r="B79" s="81" t="s">
        <v>372</v>
      </c>
      <c r="C79" s="36" t="s">
        <v>188</v>
      </c>
      <c r="D79" s="82">
        <v>90</v>
      </c>
      <c r="E79" s="83" t="s">
        <v>288</v>
      </c>
      <c r="F79" s="85">
        <v>91.63</v>
      </c>
      <c r="G79" s="23"/>
      <c r="H79" s="23"/>
      <c r="I79" s="38" t="s">
        <v>40</v>
      </c>
      <c r="J79" s="17">
        <f t="shared" si="6"/>
        <v>1</v>
      </c>
      <c r="K79" s="18" t="s">
        <v>65</v>
      </c>
      <c r="L79" s="18" t="s">
        <v>7</v>
      </c>
      <c r="M79" s="45"/>
      <c r="N79" s="23"/>
      <c r="O79" s="23"/>
      <c r="P79" s="44"/>
      <c r="Q79" s="23"/>
      <c r="R79" s="23"/>
      <c r="S79" s="44"/>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114">
        <f t="shared" si="7"/>
        <v>8246.699999999999</v>
      </c>
      <c r="BB79" s="67">
        <f t="shared" si="8"/>
        <v>8246.699999999999</v>
      </c>
      <c r="BC79" s="116" t="str">
        <f t="shared" si="9"/>
        <v>INR  Eight Thousand Two Hundred &amp; Forty Six  and Paise Seventy Only</v>
      </c>
      <c r="BE79" s="85">
        <v>81</v>
      </c>
      <c r="BF79" s="21">
        <f aca="true" t="shared" si="10" ref="BF79:BF142">BE79*1.12*1.01</f>
        <v>91.62720000000002</v>
      </c>
      <c r="BG79" s="109">
        <f aca="true" t="shared" si="11" ref="BG79:BG142">ROUND(BF79,2)</f>
        <v>91.63</v>
      </c>
      <c r="IE79" s="22"/>
      <c r="IF79" s="22"/>
      <c r="IG79" s="22"/>
      <c r="IH79" s="22"/>
      <c r="II79" s="22"/>
    </row>
    <row r="80" spans="1:243" s="21" customFormat="1" ht="160.5" customHeight="1">
      <c r="A80" s="34">
        <v>68</v>
      </c>
      <c r="B80" s="81" t="s">
        <v>373</v>
      </c>
      <c r="C80" s="36" t="s">
        <v>189</v>
      </c>
      <c r="D80" s="82">
        <v>556</v>
      </c>
      <c r="E80" s="83" t="s">
        <v>288</v>
      </c>
      <c r="F80" s="85">
        <v>1144.77</v>
      </c>
      <c r="G80" s="23"/>
      <c r="H80" s="23"/>
      <c r="I80" s="38" t="s">
        <v>40</v>
      </c>
      <c r="J80" s="17">
        <f t="shared" si="6"/>
        <v>1</v>
      </c>
      <c r="K80" s="18" t="s">
        <v>65</v>
      </c>
      <c r="L80" s="18" t="s">
        <v>7</v>
      </c>
      <c r="M80" s="45"/>
      <c r="N80" s="23"/>
      <c r="O80" s="23"/>
      <c r="P80" s="44"/>
      <c r="Q80" s="23"/>
      <c r="R80" s="23"/>
      <c r="S80" s="44"/>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114">
        <f t="shared" si="7"/>
        <v>636492.12</v>
      </c>
      <c r="BB80" s="67">
        <f t="shared" si="8"/>
        <v>636492.12</v>
      </c>
      <c r="BC80" s="116" t="str">
        <f t="shared" si="9"/>
        <v>INR  Six Lakh Thirty Six Thousand Four Hundred &amp; Ninety Two  and Paise Twelve Only</v>
      </c>
      <c r="BE80" s="85">
        <v>1012</v>
      </c>
      <c r="BF80" s="21">
        <f t="shared" si="10"/>
        <v>1144.7744</v>
      </c>
      <c r="BG80" s="109">
        <f t="shared" si="11"/>
        <v>1144.77</v>
      </c>
      <c r="IE80" s="22"/>
      <c r="IF80" s="22"/>
      <c r="IG80" s="22"/>
      <c r="IH80" s="22"/>
      <c r="II80" s="22"/>
    </row>
    <row r="81" spans="1:243" s="21" customFormat="1" ht="159.75" customHeight="1">
      <c r="A81" s="34">
        <v>69</v>
      </c>
      <c r="B81" s="81" t="s">
        <v>374</v>
      </c>
      <c r="C81" s="36" t="s">
        <v>190</v>
      </c>
      <c r="D81" s="82">
        <v>450</v>
      </c>
      <c r="E81" s="83" t="s">
        <v>288</v>
      </c>
      <c r="F81" s="85">
        <v>1158.35</v>
      </c>
      <c r="G81" s="23"/>
      <c r="H81" s="23"/>
      <c r="I81" s="38" t="s">
        <v>40</v>
      </c>
      <c r="J81" s="17">
        <f t="shared" si="6"/>
        <v>1</v>
      </c>
      <c r="K81" s="18" t="s">
        <v>65</v>
      </c>
      <c r="L81" s="18" t="s">
        <v>7</v>
      </c>
      <c r="M81" s="45"/>
      <c r="N81" s="23"/>
      <c r="O81" s="23"/>
      <c r="P81" s="44"/>
      <c r="Q81" s="23"/>
      <c r="R81" s="23"/>
      <c r="S81" s="44"/>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114">
        <f t="shared" si="7"/>
        <v>521257.49999999994</v>
      </c>
      <c r="BB81" s="67">
        <f t="shared" si="8"/>
        <v>521257.49999999994</v>
      </c>
      <c r="BC81" s="116" t="str">
        <f t="shared" si="9"/>
        <v>INR  Five Lakh Twenty One Thousand Two Hundred &amp; Fifty Seven  and Paise Fifty Only</v>
      </c>
      <c r="BE81" s="85">
        <v>1024</v>
      </c>
      <c r="BF81" s="21">
        <f t="shared" si="10"/>
        <v>1158.3488000000002</v>
      </c>
      <c r="BG81" s="109">
        <f t="shared" si="11"/>
        <v>1158.35</v>
      </c>
      <c r="IE81" s="22"/>
      <c r="IF81" s="22"/>
      <c r="IG81" s="22"/>
      <c r="IH81" s="22"/>
      <c r="II81" s="22"/>
    </row>
    <row r="82" spans="1:243" s="21" customFormat="1" ht="154.5" customHeight="1">
      <c r="A82" s="34">
        <v>70</v>
      </c>
      <c r="B82" s="81" t="s">
        <v>375</v>
      </c>
      <c r="C82" s="36" t="s">
        <v>114</v>
      </c>
      <c r="D82" s="82">
        <v>356</v>
      </c>
      <c r="E82" s="83" t="s">
        <v>288</v>
      </c>
      <c r="F82" s="85">
        <v>1171.92</v>
      </c>
      <c r="G82" s="23"/>
      <c r="H82" s="23"/>
      <c r="I82" s="38" t="s">
        <v>40</v>
      </c>
      <c r="J82" s="17">
        <f>IF(I82="Less(-)",-1,1)</f>
        <v>1</v>
      </c>
      <c r="K82" s="18" t="s">
        <v>65</v>
      </c>
      <c r="L82" s="18" t="s">
        <v>7</v>
      </c>
      <c r="M82" s="45"/>
      <c r="N82" s="23"/>
      <c r="O82" s="23"/>
      <c r="P82" s="44"/>
      <c r="Q82" s="23"/>
      <c r="R82" s="23"/>
      <c r="S82" s="44"/>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114">
        <f>total_amount_ba($B$2,$D$2,D82,F82,J82,K82,M82)</f>
        <v>417203.52</v>
      </c>
      <c r="BB82" s="67">
        <f>BA82+SUM(N82:AZ82)</f>
        <v>417203.52</v>
      </c>
      <c r="BC82" s="116" t="str">
        <f>SpellNumber(L82,BB82)</f>
        <v>INR  Four Lakh Seventeen Thousand Two Hundred &amp; Three  and Paise Fifty Two Only</v>
      </c>
      <c r="BE82" s="85">
        <v>1036</v>
      </c>
      <c r="BF82" s="21">
        <f t="shared" si="10"/>
        <v>1171.9232000000002</v>
      </c>
      <c r="BG82" s="109">
        <f t="shared" si="11"/>
        <v>1171.92</v>
      </c>
      <c r="IE82" s="22"/>
      <c r="IF82" s="22"/>
      <c r="IG82" s="22"/>
      <c r="IH82" s="22"/>
      <c r="II82" s="22"/>
    </row>
    <row r="83" spans="1:243" s="21" customFormat="1" ht="153" customHeight="1">
      <c r="A83" s="34">
        <v>71</v>
      </c>
      <c r="B83" s="81" t="s">
        <v>376</v>
      </c>
      <c r="C83" s="36" t="s">
        <v>115</v>
      </c>
      <c r="D83" s="82">
        <v>356</v>
      </c>
      <c r="E83" s="83" t="s">
        <v>288</v>
      </c>
      <c r="F83" s="85">
        <v>1185.5</v>
      </c>
      <c r="G83" s="23"/>
      <c r="H83" s="23"/>
      <c r="I83" s="38" t="s">
        <v>40</v>
      </c>
      <c r="J83" s="17">
        <f t="shared" si="6"/>
        <v>1</v>
      </c>
      <c r="K83" s="18" t="s">
        <v>65</v>
      </c>
      <c r="L83" s="18" t="s">
        <v>7</v>
      </c>
      <c r="M83" s="45"/>
      <c r="N83" s="23"/>
      <c r="O83" s="23"/>
      <c r="P83" s="44"/>
      <c r="Q83" s="23"/>
      <c r="R83" s="23"/>
      <c r="S83" s="44"/>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114">
        <f t="shared" si="7"/>
        <v>422038</v>
      </c>
      <c r="BB83" s="67">
        <f t="shared" si="8"/>
        <v>422038</v>
      </c>
      <c r="BC83" s="116" t="str">
        <f t="shared" si="9"/>
        <v>INR  Four Lakh Twenty Two Thousand  &amp;Thirty Eight  Only</v>
      </c>
      <c r="BE83" s="85">
        <v>1048</v>
      </c>
      <c r="BF83" s="21">
        <f t="shared" si="10"/>
        <v>1185.4976000000001</v>
      </c>
      <c r="BG83" s="109">
        <f t="shared" si="11"/>
        <v>1185.5</v>
      </c>
      <c r="IE83" s="22"/>
      <c r="IF83" s="22"/>
      <c r="IG83" s="22"/>
      <c r="IH83" s="22"/>
      <c r="II83" s="22"/>
    </row>
    <row r="84" spans="1:243" s="21" customFormat="1" ht="60" customHeight="1">
      <c r="A84" s="34">
        <v>72</v>
      </c>
      <c r="B84" s="81" t="s">
        <v>287</v>
      </c>
      <c r="C84" s="36" t="s">
        <v>116</v>
      </c>
      <c r="D84" s="82">
        <v>129</v>
      </c>
      <c r="E84" s="83" t="s">
        <v>289</v>
      </c>
      <c r="F84" s="85">
        <v>253.39</v>
      </c>
      <c r="G84" s="23"/>
      <c r="H84" s="23"/>
      <c r="I84" s="38" t="s">
        <v>40</v>
      </c>
      <c r="J84" s="17">
        <f t="shared" si="6"/>
        <v>1</v>
      </c>
      <c r="K84" s="18" t="s">
        <v>65</v>
      </c>
      <c r="L84" s="18" t="s">
        <v>7</v>
      </c>
      <c r="M84" s="45"/>
      <c r="N84" s="23"/>
      <c r="O84" s="23"/>
      <c r="P84" s="44"/>
      <c r="Q84" s="23"/>
      <c r="R84" s="23"/>
      <c r="S84" s="44"/>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114">
        <f t="shared" si="7"/>
        <v>32687.309999999998</v>
      </c>
      <c r="BB84" s="67">
        <f t="shared" si="8"/>
        <v>32687.309999999998</v>
      </c>
      <c r="BC84" s="116" t="str">
        <f t="shared" si="9"/>
        <v>INR  Thirty Two Thousand Six Hundred &amp; Eighty Seven  and Paise Thirty One Only</v>
      </c>
      <c r="BE84" s="85">
        <v>224</v>
      </c>
      <c r="BF84" s="21">
        <f t="shared" si="10"/>
        <v>253.38880000000003</v>
      </c>
      <c r="BG84" s="109">
        <f t="shared" si="11"/>
        <v>253.39</v>
      </c>
      <c r="IE84" s="22"/>
      <c r="IF84" s="22"/>
      <c r="IG84" s="22"/>
      <c r="IH84" s="22"/>
      <c r="II84" s="22"/>
    </row>
    <row r="85" spans="1:243" s="21" customFormat="1" ht="228.75" customHeight="1">
      <c r="A85" s="34">
        <v>73</v>
      </c>
      <c r="B85" s="81" t="s">
        <v>377</v>
      </c>
      <c r="C85" s="36" t="s">
        <v>117</v>
      </c>
      <c r="D85" s="82">
        <v>125</v>
      </c>
      <c r="E85" s="83" t="s">
        <v>288</v>
      </c>
      <c r="F85" s="85">
        <v>1300.88</v>
      </c>
      <c r="G85" s="23"/>
      <c r="H85" s="23"/>
      <c r="I85" s="38" t="s">
        <v>40</v>
      </c>
      <c r="J85" s="17">
        <f t="shared" si="6"/>
        <v>1</v>
      </c>
      <c r="K85" s="18" t="s">
        <v>65</v>
      </c>
      <c r="L85" s="18" t="s">
        <v>7</v>
      </c>
      <c r="M85" s="45"/>
      <c r="N85" s="23"/>
      <c r="O85" s="23"/>
      <c r="P85" s="44"/>
      <c r="Q85" s="23"/>
      <c r="R85" s="23"/>
      <c r="S85" s="44"/>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114">
        <f t="shared" si="7"/>
        <v>162610</v>
      </c>
      <c r="BB85" s="67">
        <f t="shared" si="8"/>
        <v>162610</v>
      </c>
      <c r="BC85" s="116" t="str">
        <f t="shared" si="9"/>
        <v>INR  One Lakh Sixty Two Thousand Six Hundred &amp; Ten  Only</v>
      </c>
      <c r="BE85" s="85">
        <v>1150</v>
      </c>
      <c r="BF85" s="21">
        <f t="shared" si="10"/>
        <v>1300.8800000000003</v>
      </c>
      <c r="BG85" s="109">
        <f t="shared" si="11"/>
        <v>1300.88</v>
      </c>
      <c r="IE85" s="22"/>
      <c r="IF85" s="22"/>
      <c r="IG85" s="22"/>
      <c r="IH85" s="22"/>
      <c r="II85" s="22"/>
    </row>
    <row r="86" spans="1:243" s="21" customFormat="1" ht="229.5" customHeight="1">
      <c r="A86" s="34">
        <v>74</v>
      </c>
      <c r="B86" s="81" t="s">
        <v>378</v>
      </c>
      <c r="C86" s="36" t="s">
        <v>191</v>
      </c>
      <c r="D86" s="82">
        <v>106</v>
      </c>
      <c r="E86" s="83" t="s">
        <v>288</v>
      </c>
      <c r="F86" s="85">
        <v>1314.45</v>
      </c>
      <c r="G86" s="23"/>
      <c r="H86" s="23"/>
      <c r="I86" s="38" t="s">
        <v>40</v>
      </c>
      <c r="J86" s="17">
        <f t="shared" si="6"/>
        <v>1</v>
      </c>
      <c r="K86" s="18" t="s">
        <v>65</v>
      </c>
      <c r="L86" s="18" t="s">
        <v>7</v>
      </c>
      <c r="M86" s="45"/>
      <c r="N86" s="23"/>
      <c r="O86" s="23"/>
      <c r="P86" s="44"/>
      <c r="Q86" s="23"/>
      <c r="R86" s="23"/>
      <c r="S86" s="44"/>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114">
        <f t="shared" si="7"/>
        <v>139331.7</v>
      </c>
      <c r="BB86" s="67">
        <f t="shared" si="8"/>
        <v>139331.7</v>
      </c>
      <c r="BC86" s="116" t="str">
        <f t="shared" si="9"/>
        <v>INR  One Lakh Thirty Nine Thousand Three Hundred &amp; Thirty One  and Paise Seventy Only</v>
      </c>
      <c r="BE86" s="85">
        <v>1162</v>
      </c>
      <c r="BF86" s="21">
        <f t="shared" si="10"/>
        <v>1314.4544</v>
      </c>
      <c r="BG86" s="109">
        <f t="shared" si="11"/>
        <v>1314.45</v>
      </c>
      <c r="IE86" s="22"/>
      <c r="IF86" s="22"/>
      <c r="IG86" s="22"/>
      <c r="IH86" s="22"/>
      <c r="II86" s="22"/>
    </row>
    <row r="87" spans="1:243" s="21" customFormat="1" ht="227.25" customHeight="1">
      <c r="A87" s="34">
        <v>75</v>
      </c>
      <c r="B87" s="81" t="s">
        <v>379</v>
      </c>
      <c r="C87" s="36" t="s">
        <v>192</v>
      </c>
      <c r="D87" s="82">
        <v>74</v>
      </c>
      <c r="E87" s="83" t="s">
        <v>288</v>
      </c>
      <c r="F87" s="85">
        <v>1328.03</v>
      </c>
      <c r="G87" s="23"/>
      <c r="H87" s="23"/>
      <c r="I87" s="38" t="s">
        <v>40</v>
      </c>
      <c r="J87" s="17">
        <f t="shared" si="6"/>
        <v>1</v>
      </c>
      <c r="K87" s="18" t="s">
        <v>65</v>
      </c>
      <c r="L87" s="18" t="s">
        <v>7</v>
      </c>
      <c r="M87" s="45"/>
      <c r="N87" s="23"/>
      <c r="O87" s="23"/>
      <c r="P87" s="44"/>
      <c r="Q87" s="23"/>
      <c r="R87" s="23"/>
      <c r="S87" s="44"/>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114">
        <f t="shared" si="7"/>
        <v>98274.22</v>
      </c>
      <c r="BB87" s="67">
        <f t="shared" si="8"/>
        <v>98274.22</v>
      </c>
      <c r="BC87" s="116" t="str">
        <f t="shared" si="9"/>
        <v>INR  Ninety Eight Thousand Two Hundred &amp; Seventy Four  and Paise Twenty Two Only</v>
      </c>
      <c r="BE87" s="85">
        <v>1174</v>
      </c>
      <c r="BF87" s="21">
        <f t="shared" si="10"/>
        <v>1328.0288</v>
      </c>
      <c r="BG87" s="109">
        <f t="shared" si="11"/>
        <v>1328.03</v>
      </c>
      <c r="IE87" s="22"/>
      <c r="IF87" s="22"/>
      <c r="IG87" s="22"/>
      <c r="IH87" s="22"/>
      <c r="II87" s="22"/>
    </row>
    <row r="88" spans="1:243" s="21" customFormat="1" ht="232.5" customHeight="1">
      <c r="A88" s="34">
        <v>76</v>
      </c>
      <c r="B88" s="81" t="s">
        <v>380</v>
      </c>
      <c r="C88" s="36" t="s">
        <v>193</v>
      </c>
      <c r="D88" s="82">
        <v>74</v>
      </c>
      <c r="E88" s="83" t="s">
        <v>288</v>
      </c>
      <c r="F88" s="85">
        <v>1341.6</v>
      </c>
      <c r="G88" s="23"/>
      <c r="H88" s="23"/>
      <c r="I88" s="38" t="s">
        <v>40</v>
      </c>
      <c r="J88" s="17">
        <f>IF(I88="Less(-)",-1,1)</f>
        <v>1</v>
      </c>
      <c r="K88" s="18" t="s">
        <v>65</v>
      </c>
      <c r="L88" s="18" t="s">
        <v>7</v>
      </c>
      <c r="M88" s="45"/>
      <c r="N88" s="23"/>
      <c r="O88" s="23"/>
      <c r="P88" s="44"/>
      <c r="Q88" s="23"/>
      <c r="R88" s="23"/>
      <c r="S88" s="44"/>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114">
        <f>total_amount_ba($B$2,$D$2,D88,F88,J88,K88,M88)</f>
        <v>99278.4</v>
      </c>
      <c r="BB88" s="67">
        <f>BA88+SUM(N88:AZ88)</f>
        <v>99278.4</v>
      </c>
      <c r="BC88" s="116" t="str">
        <f>SpellNumber(L88,BB88)</f>
        <v>INR  Ninety Nine Thousand Two Hundred &amp; Seventy Eight  and Paise Forty Only</v>
      </c>
      <c r="BD88" s="76"/>
      <c r="BE88" s="85">
        <v>1186</v>
      </c>
      <c r="BF88" s="21">
        <f t="shared" si="10"/>
        <v>1341.6032000000002</v>
      </c>
      <c r="BG88" s="109">
        <f t="shared" si="11"/>
        <v>1341.6</v>
      </c>
      <c r="BI88" s="77"/>
      <c r="BJ88" s="78"/>
      <c r="BK88" s="79"/>
      <c r="BL88" s="79"/>
      <c r="BM88" s="80"/>
      <c r="BN88" s="79"/>
      <c r="BO88" s="79"/>
      <c r="BP88" s="80"/>
      <c r="BQ88" s="80"/>
      <c r="BR88" s="80"/>
      <c r="BS88" s="80"/>
      <c r="BT88" s="80"/>
      <c r="BU88" s="80"/>
      <c r="BV88" s="80"/>
      <c r="BW88" s="80"/>
      <c r="BX88" s="80"/>
      <c r="BY88" s="80"/>
      <c r="BZ88" s="80"/>
      <c r="CA88" s="80"/>
      <c r="CB88" s="80"/>
      <c r="CC88" s="80"/>
      <c r="CD88" s="80"/>
      <c r="CE88" s="80"/>
      <c r="CF88" s="80"/>
      <c r="CG88" s="80"/>
      <c r="CH88" s="80"/>
      <c r="CI88" s="75"/>
      <c r="CJ88" s="40"/>
      <c r="CK88" s="40"/>
      <c r="CL88" s="40"/>
      <c r="CM88" s="40"/>
      <c r="CN88" s="40"/>
      <c r="CO88" s="40"/>
      <c r="CP88" s="40"/>
      <c r="CQ88" s="40"/>
      <c r="CR88" s="40"/>
      <c r="CS88" s="40"/>
      <c r="CT88" s="40"/>
      <c r="CU88" s="40"/>
      <c r="CV88" s="40"/>
      <c r="CW88" s="40"/>
      <c r="CX88" s="41"/>
      <c r="CY88" s="42"/>
      <c r="CZ88" s="43"/>
      <c r="IE88" s="22"/>
      <c r="IF88" s="22"/>
      <c r="IG88" s="22"/>
      <c r="IH88" s="22"/>
      <c r="II88" s="22"/>
    </row>
    <row r="89" spans="1:243" s="21" customFormat="1" ht="409.5">
      <c r="A89" s="34">
        <v>77</v>
      </c>
      <c r="B89" s="81" t="s">
        <v>381</v>
      </c>
      <c r="C89" s="36" t="s">
        <v>194</v>
      </c>
      <c r="D89" s="82">
        <v>1123</v>
      </c>
      <c r="E89" s="83" t="s">
        <v>288</v>
      </c>
      <c r="F89" s="85">
        <v>1021.47</v>
      </c>
      <c r="G89" s="23"/>
      <c r="H89" s="23"/>
      <c r="I89" s="38" t="s">
        <v>40</v>
      </c>
      <c r="J89" s="17">
        <f t="shared" si="6"/>
        <v>1</v>
      </c>
      <c r="K89" s="18" t="s">
        <v>65</v>
      </c>
      <c r="L89" s="18" t="s">
        <v>7</v>
      </c>
      <c r="M89" s="45"/>
      <c r="N89" s="23"/>
      <c r="O89" s="23"/>
      <c r="P89" s="44"/>
      <c r="Q89" s="23"/>
      <c r="R89" s="23"/>
      <c r="S89" s="44"/>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114">
        <f t="shared" si="7"/>
        <v>1147110.81</v>
      </c>
      <c r="BB89" s="67">
        <f t="shared" si="8"/>
        <v>1147110.81</v>
      </c>
      <c r="BC89" s="116" t="str">
        <f t="shared" si="9"/>
        <v>INR  Eleven Lakh Forty Seven Thousand One Hundred &amp; Ten  and Paise Eighty One Only</v>
      </c>
      <c r="BE89" s="85">
        <v>903</v>
      </c>
      <c r="BF89" s="21">
        <f t="shared" si="10"/>
        <v>1021.4736000000001</v>
      </c>
      <c r="BG89" s="109">
        <f t="shared" si="11"/>
        <v>1021.47</v>
      </c>
      <c r="IE89" s="22"/>
      <c r="IF89" s="22"/>
      <c r="IG89" s="22"/>
      <c r="IH89" s="22"/>
      <c r="II89" s="22"/>
    </row>
    <row r="90" spans="1:243" s="21" customFormat="1" ht="256.5" customHeight="1">
      <c r="A90" s="34">
        <v>78</v>
      </c>
      <c r="B90" s="81" t="s">
        <v>382</v>
      </c>
      <c r="C90" s="36" t="s">
        <v>118</v>
      </c>
      <c r="D90" s="82">
        <v>1123</v>
      </c>
      <c r="E90" s="83" t="s">
        <v>288</v>
      </c>
      <c r="F90" s="85">
        <v>1027.13</v>
      </c>
      <c r="G90" s="23"/>
      <c r="H90" s="23"/>
      <c r="I90" s="38" t="s">
        <v>40</v>
      </c>
      <c r="J90" s="17">
        <f t="shared" si="6"/>
        <v>1</v>
      </c>
      <c r="K90" s="18" t="s">
        <v>65</v>
      </c>
      <c r="L90" s="18" t="s">
        <v>7</v>
      </c>
      <c r="M90" s="45"/>
      <c r="N90" s="23"/>
      <c r="O90" s="23"/>
      <c r="P90" s="44"/>
      <c r="Q90" s="23"/>
      <c r="R90" s="23"/>
      <c r="S90" s="44"/>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114">
        <f t="shared" si="7"/>
        <v>1153466.9900000002</v>
      </c>
      <c r="BB90" s="67">
        <f t="shared" si="8"/>
        <v>1153466.9900000002</v>
      </c>
      <c r="BC90" s="116" t="str">
        <f t="shared" si="9"/>
        <v>INR  Eleven Lakh Fifty Three Thousand Four Hundred &amp; Sixty Six  and Paise Ninety Nine Only</v>
      </c>
      <c r="BE90" s="85">
        <v>908</v>
      </c>
      <c r="BF90" s="21">
        <f t="shared" si="10"/>
        <v>1027.1296000000002</v>
      </c>
      <c r="BG90" s="109">
        <f t="shared" si="11"/>
        <v>1027.13</v>
      </c>
      <c r="IE90" s="22"/>
      <c r="IF90" s="22"/>
      <c r="IG90" s="22"/>
      <c r="IH90" s="22"/>
      <c r="II90" s="22"/>
    </row>
    <row r="91" spans="1:243" s="21" customFormat="1" ht="262.5" customHeight="1">
      <c r="A91" s="34">
        <v>79</v>
      </c>
      <c r="B91" s="81" t="s">
        <v>383</v>
      </c>
      <c r="C91" s="36" t="s">
        <v>119</v>
      </c>
      <c r="D91" s="82">
        <v>1123</v>
      </c>
      <c r="E91" s="83" t="s">
        <v>288</v>
      </c>
      <c r="F91" s="85">
        <v>1032.79</v>
      </c>
      <c r="G91" s="23"/>
      <c r="H91" s="23"/>
      <c r="I91" s="38" t="s">
        <v>40</v>
      </c>
      <c r="J91" s="17">
        <f t="shared" si="6"/>
        <v>1</v>
      </c>
      <c r="K91" s="18" t="s">
        <v>65</v>
      </c>
      <c r="L91" s="18" t="s">
        <v>7</v>
      </c>
      <c r="M91" s="45"/>
      <c r="N91" s="23"/>
      <c r="O91" s="23"/>
      <c r="P91" s="44"/>
      <c r="Q91" s="23"/>
      <c r="R91" s="23"/>
      <c r="S91" s="44"/>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114">
        <f t="shared" si="7"/>
        <v>1159823.17</v>
      </c>
      <c r="BB91" s="67">
        <f t="shared" si="8"/>
        <v>1159823.17</v>
      </c>
      <c r="BC91" s="116" t="str">
        <f t="shared" si="9"/>
        <v>INR  Eleven Lakh Fifty Nine Thousand Eight Hundred &amp; Twenty Three  and Paise Seventeen Only</v>
      </c>
      <c r="BE91" s="85">
        <v>913</v>
      </c>
      <c r="BF91" s="21">
        <f t="shared" si="10"/>
        <v>1032.7856000000002</v>
      </c>
      <c r="BG91" s="109">
        <f t="shared" si="11"/>
        <v>1032.79</v>
      </c>
      <c r="IE91" s="22"/>
      <c r="IF91" s="22"/>
      <c r="IG91" s="22"/>
      <c r="IH91" s="22"/>
      <c r="II91" s="22"/>
    </row>
    <row r="92" spans="1:243" s="21" customFormat="1" ht="255.75" customHeight="1">
      <c r="A92" s="34">
        <v>80</v>
      </c>
      <c r="B92" s="81" t="s">
        <v>384</v>
      </c>
      <c r="C92" s="36" t="s">
        <v>120</v>
      </c>
      <c r="D92" s="82">
        <v>1123</v>
      </c>
      <c r="E92" s="83" t="s">
        <v>288</v>
      </c>
      <c r="F92" s="85">
        <v>1038.44</v>
      </c>
      <c r="G92" s="23"/>
      <c r="H92" s="23"/>
      <c r="I92" s="38" t="s">
        <v>40</v>
      </c>
      <c r="J92" s="17">
        <f t="shared" si="6"/>
        <v>1</v>
      </c>
      <c r="K92" s="18" t="s">
        <v>65</v>
      </c>
      <c r="L92" s="18" t="s">
        <v>7</v>
      </c>
      <c r="M92" s="45"/>
      <c r="N92" s="23"/>
      <c r="O92" s="23"/>
      <c r="P92" s="44"/>
      <c r="Q92" s="23"/>
      <c r="R92" s="23"/>
      <c r="S92" s="44"/>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114">
        <f t="shared" si="7"/>
        <v>1166168.12</v>
      </c>
      <c r="BB92" s="67">
        <f t="shared" si="8"/>
        <v>1166168.12</v>
      </c>
      <c r="BC92" s="116" t="str">
        <f t="shared" si="9"/>
        <v>INR  Eleven Lakh Sixty Six Thousand One Hundred &amp; Sixty Eight  and Paise Twelve Only</v>
      </c>
      <c r="BE92" s="85">
        <v>918</v>
      </c>
      <c r="BF92" s="21">
        <f t="shared" si="10"/>
        <v>1038.4416</v>
      </c>
      <c r="BG92" s="109">
        <f t="shared" si="11"/>
        <v>1038.44</v>
      </c>
      <c r="IE92" s="22"/>
      <c r="IF92" s="22"/>
      <c r="IG92" s="22"/>
      <c r="IH92" s="22"/>
      <c r="II92" s="22"/>
    </row>
    <row r="93" spans="1:243" s="21" customFormat="1" ht="271.5" customHeight="1">
      <c r="A93" s="34">
        <v>81</v>
      </c>
      <c r="B93" s="81" t="s">
        <v>540</v>
      </c>
      <c r="C93" s="36" t="s">
        <v>121</v>
      </c>
      <c r="D93" s="82">
        <v>462</v>
      </c>
      <c r="E93" s="83" t="s">
        <v>288</v>
      </c>
      <c r="F93" s="85">
        <v>962.65</v>
      </c>
      <c r="G93" s="23"/>
      <c r="H93" s="23"/>
      <c r="I93" s="38" t="s">
        <v>40</v>
      </c>
      <c r="J93" s="17">
        <f>IF(I93="Less(-)",-1,1)</f>
        <v>1</v>
      </c>
      <c r="K93" s="18" t="s">
        <v>65</v>
      </c>
      <c r="L93" s="18" t="s">
        <v>7</v>
      </c>
      <c r="M93" s="45"/>
      <c r="N93" s="23"/>
      <c r="O93" s="23"/>
      <c r="P93" s="44"/>
      <c r="Q93" s="23"/>
      <c r="R93" s="23"/>
      <c r="S93" s="44"/>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114">
        <f>total_amount_ba($B$2,$D$2,D93,F93,J93,K93,M93)</f>
        <v>444744.3</v>
      </c>
      <c r="BB93" s="67">
        <f>BA93+SUM(N93:AZ93)</f>
        <v>444744.3</v>
      </c>
      <c r="BC93" s="116" t="str">
        <f>SpellNumber(L93,BB93)</f>
        <v>INR  Four Lakh Forty Four Thousand Seven Hundred &amp; Forty Four  and Paise Thirty Only</v>
      </c>
      <c r="BE93" s="85">
        <v>851</v>
      </c>
      <c r="BF93" s="21">
        <f t="shared" si="10"/>
        <v>962.6512000000001</v>
      </c>
      <c r="BG93" s="109">
        <f t="shared" si="11"/>
        <v>962.65</v>
      </c>
      <c r="IE93" s="22"/>
      <c r="IF93" s="22"/>
      <c r="IG93" s="22"/>
      <c r="IH93" s="22"/>
      <c r="II93" s="22"/>
    </row>
    <row r="94" spans="1:243" s="21" customFormat="1" ht="409.5">
      <c r="A94" s="34">
        <v>82</v>
      </c>
      <c r="B94" s="81" t="s">
        <v>541</v>
      </c>
      <c r="C94" s="36" t="s">
        <v>122</v>
      </c>
      <c r="D94" s="82">
        <v>462</v>
      </c>
      <c r="E94" s="83" t="s">
        <v>288</v>
      </c>
      <c r="F94" s="85">
        <v>968.31</v>
      </c>
      <c r="G94" s="23"/>
      <c r="H94" s="23"/>
      <c r="I94" s="38" t="s">
        <v>40</v>
      </c>
      <c r="J94" s="17">
        <f>IF(I94="Less(-)",-1,1)</f>
        <v>1</v>
      </c>
      <c r="K94" s="18" t="s">
        <v>65</v>
      </c>
      <c r="L94" s="18" t="s">
        <v>7</v>
      </c>
      <c r="M94" s="45"/>
      <c r="N94" s="23"/>
      <c r="O94" s="23"/>
      <c r="P94" s="44"/>
      <c r="Q94" s="23"/>
      <c r="R94" s="23"/>
      <c r="S94" s="44"/>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114">
        <f>total_amount_ba($B$2,$D$2,D94,F94,J94,K94,M94)</f>
        <v>447359.22</v>
      </c>
      <c r="BB94" s="67">
        <f>BA94+SUM(N94:AZ94)</f>
        <v>447359.22</v>
      </c>
      <c r="BC94" s="116" t="str">
        <f>SpellNumber(L94,BB94)</f>
        <v>INR  Four Lakh Forty Seven Thousand Three Hundred &amp; Fifty Nine  and Paise Twenty Two Only</v>
      </c>
      <c r="BE94" s="85">
        <v>856</v>
      </c>
      <c r="BF94" s="21">
        <f t="shared" si="10"/>
        <v>968.3072000000002</v>
      </c>
      <c r="BG94" s="109">
        <f t="shared" si="11"/>
        <v>968.31</v>
      </c>
      <c r="IE94" s="22"/>
      <c r="IF94" s="22"/>
      <c r="IG94" s="22"/>
      <c r="IH94" s="22"/>
      <c r="II94" s="22"/>
    </row>
    <row r="95" spans="1:243" s="21" customFormat="1" ht="270.75" customHeight="1">
      <c r="A95" s="34">
        <v>83</v>
      </c>
      <c r="B95" s="81" t="s">
        <v>542</v>
      </c>
      <c r="C95" s="36" t="s">
        <v>195</v>
      </c>
      <c r="D95" s="82">
        <v>200</v>
      </c>
      <c r="E95" s="83" t="s">
        <v>288</v>
      </c>
      <c r="F95" s="85">
        <v>973.96</v>
      </c>
      <c r="G95" s="23"/>
      <c r="H95" s="23"/>
      <c r="I95" s="38" t="s">
        <v>40</v>
      </c>
      <c r="J95" s="17">
        <f>IF(I95="Less(-)",-1,1)</f>
        <v>1</v>
      </c>
      <c r="K95" s="18" t="s">
        <v>65</v>
      </c>
      <c r="L95" s="18" t="s">
        <v>7</v>
      </c>
      <c r="M95" s="45"/>
      <c r="N95" s="23"/>
      <c r="O95" s="23"/>
      <c r="P95" s="44"/>
      <c r="Q95" s="23"/>
      <c r="R95" s="23"/>
      <c r="S95" s="44"/>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114">
        <f>total_amount_ba($B$2,$D$2,D95,F95,J95,K95,M95)</f>
        <v>194792</v>
      </c>
      <c r="BB95" s="67">
        <f>BA95+SUM(N95:AZ95)</f>
        <v>194792</v>
      </c>
      <c r="BC95" s="116" t="str">
        <f>SpellNumber(L95,BB95)</f>
        <v>INR  One Lakh Ninety Four Thousand Seven Hundred &amp; Ninety Two  Only</v>
      </c>
      <c r="BE95" s="85">
        <v>861</v>
      </c>
      <c r="BF95" s="21">
        <f t="shared" si="10"/>
        <v>973.9632</v>
      </c>
      <c r="BG95" s="109">
        <f t="shared" si="11"/>
        <v>973.96</v>
      </c>
      <c r="IE95" s="22"/>
      <c r="IF95" s="22"/>
      <c r="IG95" s="22"/>
      <c r="IH95" s="22"/>
      <c r="II95" s="22"/>
    </row>
    <row r="96" spans="1:243" s="21" customFormat="1" ht="270" customHeight="1">
      <c r="A96" s="34">
        <v>84</v>
      </c>
      <c r="B96" s="81" t="s">
        <v>543</v>
      </c>
      <c r="C96" s="36" t="s">
        <v>123</v>
      </c>
      <c r="D96" s="82">
        <v>200</v>
      </c>
      <c r="E96" s="83" t="s">
        <v>288</v>
      </c>
      <c r="F96" s="85">
        <v>979.62</v>
      </c>
      <c r="G96" s="23"/>
      <c r="H96" s="23"/>
      <c r="I96" s="38" t="s">
        <v>40</v>
      </c>
      <c r="J96" s="17">
        <f>IF(I96="Less(-)",-1,1)</f>
        <v>1</v>
      </c>
      <c r="K96" s="18" t="s">
        <v>65</v>
      </c>
      <c r="L96" s="18" t="s">
        <v>7</v>
      </c>
      <c r="M96" s="45"/>
      <c r="N96" s="23"/>
      <c r="O96" s="23"/>
      <c r="P96" s="44"/>
      <c r="Q96" s="23"/>
      <c r="R96" s="23"/>
      <c r="S96" s="44"/>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114">
        <f>total_amount_ba($B$2,$D$2,D96,F96,J96,K96,M96)</f>
        <v>195924</v>
      </c>
      <c r="BB96" s="67">
        <f>BA96+SUM(N96:AZ96)</f>
        <v>195924</v>
      </c>
      <c r="BC96" s="116" t="str">
        <f>SpellNumber(L96,BB96)</f>
        <v>INR  One Lakh Ninety Five Thousand Nine Hundred &amp; Twenty Four  Only</v>
      </c>
      <c r="BE96" s="85">
        <v>866</v>
      </c>
      <c r="BF96" s="21">
        <f t="shared" si="10"/>
        <v>979.6192000000001</v>
      </c>
      <c r="BG96" s="109">
        <f t="shared" si="11"/>
        <v>979.62</v>
      </c>
      <c r="IE96" s="22"/>
      <c r="IF96" s="22"/>
      <c r="IG96" s="22"/>
      <c r="IH96" s="22"/>
      <c r="II96" s="22"/>
    </row>
    <row r="97" spans="1:243" s="21" customFormat="1" ht="272.25" customHeight="1">
      <c r="A97" s="34">
        <v>85</v>
      </c>
      <c r="B97" s="81" t="s">
        <v>385</v>
      </c>
      <c r="C97" s="36" t="s">
        <v>124</v>
      </c>
      <c r="D97" s="82">
        <v>602</v>
      </c>
      <c r="E97" s="83" t="s">
        <v>288</v>
      </c>
      <c r="F97" s="85">
        <v>795.23</v>
      </c>
      <c r="G97" s="23"/>
      <c r="H97" s="23"/>
      <c r="I97" s="38" t="s">
        <v>40</v>
      </c>
      <c r="J97" s="17">
        <f t="shared" si="6"/>
        <v>1</v>
      </c>
      <c r="K97" s="18" t="s">
        <v>65</v>
      </c>
      <c r="L97" s="18" t="s">
        <v>7</v>
      </c>
      <c r="M97" s="45"/>
      <c r="N97" s="23"/>
      <c r="O97" s="23"/>
      <c r="P97" s="44"/>
      <c r="Q97" s="23"/>
      <c r="R97" s="23"/>
      <c r="S97" s="44"/>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114">
        <f t="shared" si="7"/>
        <v>478728.46</v>
      </c>
      <c r="BB97" s="67">
        <f t="shared" si="8"/>
        <v>478728.46</v>
      </c>
      <c r="BC97" s="116" t="str">
        <f t="shared" si="9"/>
        <v>INR  Four Lakh Seventy Eight Thousand Seven Hundred &amp; Twenty Eight  and Paise Forty Six Only</v>
      </c>
      <c r="BE97" s="85">
        <v>703</v>
      </c>
      <c r="BF97" s="21">
        <f t="shared" si="10"/>
        <v>795.2336000000001</v>
      </c>
      <c r="BG97" s="109">
        <f t="shared" si="11"/>
        <v>795.23</v>
      </c>
      <c r="IE97" s="22"/>
      <c r="IF97" s="22"/>
      <c r="IG97" s="22"/>
      <c r="IH97" s="22"/>
      <c r="II97" s="22"/>
    </row>
    <row r="98" spans="1:243" s="21" customFormat="1" ht="274.5" customHeight="1">
      <c r="A98" s="34">
        <v>86</v>
      </c>
      <c r="B98" s="81" t="s">
        <v>386</v>
      </c>
      <c r="C98" s="36" t="s">
        <v>125</v>
      </c>
      <c r="D98" s="82">
        <v>602</v>
      </c>
      <c r="E98" s="83" t="s">
        <v>288</v>
      </c>
      <c r="F98" s="85">
        <v>800.89</v>
      </c>
      <c r="G98" s="23"/>
      <c r="H98" s="23"/>
      <c r="I98" s="38" t="s">
        <v>40</v>
      </c>
      <c r="J98" s="17">
        <f t="shared" si="6"/>
        <v>1</v>
      </c>
      <c r="K98" s="18" t="s">
        <v>65</v>
      </c>
      <c r="L98" s="18" t="s">
        <v>7</v>
      </c>
      <c r="M98" s="45"/>
      <c r="N98" s="23"/>
      <c r="O98" s="23"/>
      <c r="P98" s="44"/>
      <c r="Q98" s="23"/>
      <c r="R98" s="23"/>
      <c r="S98" s="44"/>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114">
        <f t="shared" si="7"/>
        <v>482135.77999999997</v>
      </c>
      <c r="BB98" s="67">
        <f t="shared" si="8"/>
        <v>482135.77999999997</v>
      </c>
      <c r="BC98" s="116" t="str">
        <f t="shared" si="9"/>
        <v>INR  Four Lakh Eighty Two Thousand One Hundred &amp; Thirty Five  and Paise Seventy Eight Only</v>
      </c>
      <c r="BE98" s="85">
        <v>708</v>
      </c>
      <c r="BF98" s="21">
        <f t="shared" si="10"/>
        <v>800.8896000000001</v>
      </c>
      <c r="BG98" s="109">
        <f t="shared" si="11"/>
        <v>800.89</v>
      </c>
      <c r="IE98" s="22"/>
      <c r="IF98" s="22"/>
      <c r="IG98" s="22"/>
      <c r="IH98" s="22"/>
      <c r="II98" s="22"/>
    </row>
    <row r="99" spans="1:243" s="21" customFormat="1" ht="275.25" customHeight="1">
      <c r="A99" s="34">
        <v>87</v>
      </c>
      <c r="B99" s="81" t="s">
        <v>387</v>
      </c>
      <c r="C99" s="36" t="s">
        <v>126</v>
      </c>
      <c r="D99" s="82">
        <v>340</v>
      </c>
      <c r="E99" s="83" t="s">
        <v>288</v>
      </c>
      <c r="F99" s="85">
        <v>806.55</v>
      </c>
      <c r="G99" s="23"/>
      <c r="H99" s="23"/>
      <c r="I99" s="38" t="s">
        <v>40</v>
      </c>
      <c r="J99" s="17">
        <f t="shared" si="6"/>
        <v>1</v>
      </c>
      <c r="K99" s="18" t="s">
        <v>65</v>
      </c>
      <c r="L99" s="18" t="s">
        <v>7</v>
      </c>
      <c r="M99" s="45"/>
      <c r="N99" s="23"/>
      <c r="O99" s="23"/>
      <c r="P99" s="44"/>
      <c r="Q99" s="23"/>
      <c r="R99" s="23"/>
      <c r="S99" s="44"/>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114">
        <f t="shared" si="7"/>
        <v>274227</v>
      </c>
      <c r="BB99" s="67">
        <f t="shared" si="8"/>
        <v>274227</v>
      </c>
      <c r="BC99" s="116" t="str">
        <f t="shared" si="9"/>
        <v>INR  Two Lakh Seventy Four Thousand Two Hundred &amp; Twenty Seven  Only</v>
      </c>
      <c r="BD99" s="68"/>
      <c r="BE99" s="85">
        <v>713</v>
      </c>
      <c r="BF99" s="21">
        <f t="shared" si="10"/>
        <v>806.5456</v>
      </c>
      <c r="BG99" s="109">
        <f t="shared" si="11"/>
        <v>806.55</v>
      </c>
      <c r="IE99" s="22"/>
      <c r="IF99" s="22"/>
      <c r="IG99" s="22"/>
      <c r="IH99" s="22"/>
      <c r="II99" s="22"/>
    </row>
    <row r="100" spans="1:243" s="21" customFormat="1" ht="276" customHeight="1">
      <c r="A100" s="34">
        <v>88</v>
      </c>
      <c r="B100" s="81" t="s">
        <v>388</v>
      </c>
      <c r="C100" s="36" t="s">
        <v>127</v>
      </c>
      <c r="D100" s="82">
        <v>340</v>
      </c>
      <c r="E100" s="83" t="s">
        <v>288</v>
      </c>
      <c r="F100" s="85">
        <v>812.2</v>
      </c>
      <c r="G100" s="23"/>
      <c r="H100" s="23"/>
      <c r="I100" s="38" t="s">
        <v>40</v>
      </c>
      <c r="J100" s="17">
        <f>IF(I100="Less(-)",-1,1)</f>
        <v>1</v>
      </c>
      <c r="K100" s="18" t="s">
        <v>65</v>
      </c>
      <c r="L100" s="18" t="s">
        <v>7</v>
      </c>
      <c r="M100" s="45"/>
      <c r="N100" s="23"/>
      <c r="O100" s="23"/>
      <c r="P100" s="44"/>
      <c r="Q100" s="23"/>
      <c r="R100" s="23"/>
      <c r="S100" s="44"/>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114">
        <f>total_amount_ba($B$2,$D$2,D100,F100,J100,K100,M100)</f>
        <v>276148</v>
      </c>
      <c r="BB100" s="67">
        <f>BA100+SUM(N100:AZ100)</f>
        <v>276148</v>
      </c>
      <c r="BC100" s="116" t="str">
        <f>SpellNumber(L100,BB100)</f>
        <v>INR  Two Lakh Seventy Six Thousand One Hundred &amp; Forty Eight  Only</v>
      </c>
      <c r="BE100" s="85">
        <v>718</v>
      </c>
      <c r="BF100" s="21">
        <f t="shared" si="10"/>
        <v>812.2016000000001</v>
      </c>
      <c r="BG100" s="109">
        <f t="shared" si="11"/>
        <v>812.2</v>
      </c>
      <c r="IE100" s="22"/>
      <c r="IF100" s="22"/>
      <c r="IG100" s="22"/>
      <c r="IH100" s="22"/>
      <c r="II100" s="22"/>
    </row>
    <row r="101" spans="1:243" s="21" customFormat="1" ht="409.5" customHeight="1">
      <c r="A101" s="34">
        <v>89</v>
      </c>
      <c r="B101" s="81" t="s">
        <v>389</v>
      </c>
      <c r="C101" s="36" t="s">
        <v>128</v>
      </c>
      <c r="D101" s="82">
        <v>653</v>
      </c>
      <c r="E101" s="83" t="s">
        <v>288</v>
      </c>
      <c r="F101" s="85">
        <v>1435.49</v>
      </c>
      <c r="G101" s="23"/>
      <c r="H101" s="23"/>
      <c r="I101" s="38" t="s">
        <v>40</v>
      </c>
      <c r="J101" s="17">
        <f t="shared" si="6"/>
        <v>1</v>
      </c>
      <c r="K101" s="18" t="s">
        <v>65</v>
      </c>
      <c r="L101" s="18" t="s">
        <v>7</v>
      </c>
      <c r="M101" s="45"/>
      <c r="N101" s="23"/>
      <c r="O101" s="23"/>
      <c r="P101" s="44"/>
      <c r="Q101" s="23"/>
      <c r="R101" s="23"/>
      <c r="S101" s="44"/>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114">
        <f t="shared" si="7"/>
        <v>937374.97</v>
      </c>
      <c r="BB101" s="67">
        <f t="shared" si="8"/>
        <v>937374.97</v>
      </c>
      <c r="BC101" s="116" t="str">
        <f t="shared" si="9"/>
        <v>INR  Nine Lakh Thirty Seven Thousand Three Hundred &amp; Seventy Four  and Paise Ninety Seven Only</v>
      </c>
      <c r="BE101" s="85">
        <v>1269</v>
      </c>
      <c r="BF101" s="21">
        <f t="shared" si="10"/>
        <v>1435.4928000000002</v>
      </c>
      <c r="BG101" s="109">
        <f t="shared" si="11"/>
        <v>1435.49</v>
      </c>
      <c r="IE101" s="22"/>
      <c r="IF101" s="22"/>
      <c r="IG101" s="22"/>
      <c r="IH101" s="22"/>
      <c r="II101" s="22"/>
    </row>
    <row r="102" spans="1:243" s="21" customFormat="1" ht="409.5" customHeight="1">
      <c r="A102" s="34">
        <v>90</v>
      </c>
      <c r="B102" s="81" t="s">
        <v>390</v>
      </c>
      <c r="C102" s="36" t="s">
        <v>129</v>
      </c>
      <c r="D102" s="82">
        <v>653</v>
      </c>
      <c r="E102" s="83" t="s">
        <v>288</v>
      </c>
      <c r="F102" s="85">
        <v>1441.15</v>
      </c>
      <c r="G102" s="23"/>
      <c r="H102" s="23"/>
      <c r="I102" s="38" t="s">
        <v>40</v>
      </c>
      <c r="J102" s="17">
        <f t="shared" si="6"/>
        <v>1</v>
      </c>
      <c r="K102" s="18" t="s">
        <v>65</v>
      </c>
      <c r="L102" s="18" t="s">
        <v>7</v>
      </c>
      <c r="M102" s="45"/>
      <c r="N102" s="23"/>
      <c r="O102" s="23"/>
      <c r="P102" s="44"/>
      <c r="Q102" s="23"/>
      <c r="R102" s="23"/>
      <c r="S102" s="44"/>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114">
        <f t="shared" si="7"/>
        <v>941070.9500000001</v>
      </c>
      <c r="BB102" s="67">
        <f t="shared" si="8"/>
        <v>941070.9500000001</v>
      </c>
      <c r="BC102" s="116" t="str">
        <f t="shared" si="9"/>
        <v>INR  Nine Lakh Forty One Thousand  &amp;Seventy  and Paise Ninety Five Only</v>
      </c>
      <c r="BE102" s="85">
        <v>1274</v>
      </c>
      <c r="BF102" s="21">
        <f t="shared" si="10"/>
        <v>1441.1488000000002</v>
      </c>
      <c r="BG102" s="109">
        <f t="shared" si="11"/>
        <v>1441.15</v>
      </c>
      <c r="IE102" s="22"/>
      <c r="IF102" s="22"/>
      <c r="IG102" s="22"/>
      <c r="IH102" s="22"/>
      <c r="II102" s="22"/>
    </row>
    <row r="103" spans="1:243" s="21" customFormat="1" ht="125.25" customHeight="1">
      <c r="A103" s="34">
        <v>91</v>
      </c>
      <c r="B103" s="81" t="s">
        <v>391</v>
      </c>
      <c r="C103" s="36" t="s">
        <v>196</v>
      </c>
      <c r="D103" s="82">
        <v>39</v>
      </c>
      <c r="E103" s="83" t="s">
        <v>295</v>
      </c>
      <c r="F103" s="85">
        <v>727.36</v>
      </c>
      <c r="G103" s="23"/>
      <c r="H103" s="23"/>
      <c r="I103" s="38" t="s">
        <v>40</v>
      </c>
      <c r="J103" s="17">
        <f t="shared" si="6"/>
        <v>1</v>
      </c>
      <c r="K103" s="18" t="s">
        <v>65</v>
      </c>
      <c r="L103" s="18" t="s">
        <v>7</v>
      </c>
      <c r="M103" s="45"/>
      <c r="N103" s="23"/>
      <c r="O103" s="23"/>
      <c r="P103" s="44"/>
      <c r="Q103" s="23"/>
      <c r="R103" s="23"/>
      <c r="S103" s="44"/>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114">
        <f t="shared" si="7"/>
        <v>28367.04</v>
      </c>
      <c r="BB103" s="67">
        <f t="shared" si="8"/>
        <v>28367.04</v>
      </c>
      <c r="BC103" s="116" t="str">
        <f t="shared" si="9"/>
        <v>INR  Twenty Eight Thousand Three Hundred &amp; Sixty Seven  and Paise Four Only</v>
      </c>
      <c r="BE103" s="85">
        <v>643</v>
      </c>
      <c r="BF103" s="21">
        <f t="shared" si="10"/>
        <v>727.3616000000001</v>
      </c>
      <c r="BG103" s="109">
        <f t="shared" si="11"/>
        <v>727.36</v>
      </c>
      <c r="IE103" s="22"/>
      <c r="IF103" s="22"/>
      <c r="IG103" s="22"/>
      <c r="IH103" s="22"/>
      <c r="II103" s="22"/>
    </row>
    <row r="104" spans="1:243" s="21" customFormat="1" ht="144" customHeight="1">
      <c r="A104" s="34">
        <v>92</v>
      </c>
      <c r="B104" s="81" t="s">
        <v>392</v>
      </c>
      <c r="C104" s="36" t="s">
        <v>130</v>
      </c>
      <c r="D104" s="82">
        <v>0.2</v>
      </c>
      <c r="E104" s="83" t="s">
        <v>394</v>
      </c>
      <c r="F104" s="85">
        <v>92686</v>
      </c>
      <c r="G104" s="23"/>
      <c r="H104" s="23"/>
      <c r="I104" s="38" t="s">
        <v>40</v>
      </c>
      <c r="J104" s="17">
        <f t="shared" si="6"/>
        <v>1</v>
      </c>
      <c r="K104" s="18" t="s">
        <v>65</v>
      </c>
      <c r="L104" s="18" t="s">
        <v>7</v>
      </c>
      <c r="M104" s="45"/>
      <c r="N104" s="23"/>
      <c r="O104" s="23"/>
      <c r="P104" s="44"/>
      <c r="Q104" s="23"/>
      <c r="R104" s="23"/>
      <c r="S104" s="44"/>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114">
        <f t="shared" si="7"/>
        <v>18537.2</v>
      </c>
      <c r="BB104" s="67">
        <f t="shared" si="8"/>
        <v>18537.2</v>
      </c>
      <c r="BC104" s="116" t="str">
        <f t="shared" si="9"/>
        <v>INR  Eighteen Thousand Five Hundred &amp; Thirty Seven  and Paise Twenty Only</v>
      </c>
      <c r="BE104" s="85">
        <v>81936</v>
      </c>
      <c r="BF104" s="21">
        <f t="shared" si="10"/>
        <v>92686.0032</v>
      </c>
      <c r="BG104" s="109">
        <f t="shared" si="11"/>
        <v>92686</v>
      </c>
      <c r="IE104" s="22"/>
      <c r="IF104" s="22"/>
      <c r="IG104" s="22"/>
      <c r="IH104" s="22"/>
      <c r="II104" s="22"/>
    </row>
    <row r="105" spans="1:243" s="21" customFormat="1" ht="144" customHeight="1">
      <c r="A105" s="34">
        <v>93</v>
      </c>
      <c r="B105" s="81" t="s">
        <v>393</v>
      </c>
      <c r="C105" s="36" t="s">
        <v>197</v>
      </c>
      <c r="D105" s="82">
        <v>0.2</v>
      </c>
      <c r="E105" s="83" t="s">
        <v>394</v>
      </c>
      <c r="F105" s="85">
        <v>92912.24</v>
      </c>
      <c r="G105" s="23"/>
      <c r="H105" s="23"/>
      <c r="I105" s="38" t="s">
        <v>40</v>
      </c>
      <c r="J105" s="17">
        <f t="shared" si="6"/>
        <v>1</v>
      </c>
      <c r="K105" s="18" t="s">
        <v>65</v>
      </c>
      <c r="L105" s="18" t="s">
        <v>7</v>
      </c>
      <c r="M105" s="45"/>
      <c r="N105" s="23"/>
      <c r="O105" s="23"/>
      <c r="P105" s="44"/>
      <c r="Q105" s="23"/>
      <c r="R105" s="23"/>
      <c r="S105" s="44"/>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114">
        <f t="shared" si="7"/>
        <v>18582.448</v>
      </c>
      <c r="BB105" s="67">
        <f t="shared" si="8"/>
        <v>18582.448</v>
      </c>
      <c r="BC105" s="116" t="str">
        <f t="shared" si="9"/>
        <v>INR  Eighteen Thousand Five Hundred &amp; Eighty Two  and Paise Forty Five Only</v>
      </c>
      <c r="BE105" s="85">
        <v>82136</v>
      </c>
      <c r="BF105" s="21">
        <f t="shared" si="10"/>
        <v>92912.24320000001</v>
      </c>
      <c r="BG105" s="109">
        <f t="shared" si="11"/>
        <v>92912.24</v>
      </c>
      <c r="IE105" s="22"/>
      <c r="IF105" s="22"/>
      <c r="IG105" s="22"/>
      <c r="IH105" s="22"/>
      <c r="II105" s="22"/>
    </row>
    <row r="106" spans="1:243" s="21" customFormat="1" ht="126" customHeight="1">
      <c r="A106" s="34">
        <v>94</v>
      </c>
      <c r="B106" s="81" t="s">
        <v>395</v>
      </c>
      <c r="C106" s="36" t="s">
        <v>131</v>
      </c>
      <c r="D106" s="82">
        <v>1.027</v>
      </c>
      <c r="E106" s="83" t="s">
        <v>294</v>
      </c>
      <c r="F106" s="85">
        <v>11335.76</v>
      </c>
      <c r="G106" s="23"/>
      <c r="H106" s="23"/>
      <c r="I106" s="38" t="s">
        <v>40</v>
      </c>
      <c r="J106" s="17">
        <f>IF(I106="Less(-)",-1,1)</f>
        <v>1</v>
      </c>
      <c r="K106" s="18" t="s">
        <v>65</v>
      </c>
      <c r="L106" s="18" t="s">
        <v>7</v>
      </c>
      <c r="M106" s="45"/>
      <c r="N106" s="23"/>
      <c r="O106" s="23"/>
      <c r="P106" s="44"/>
      <c r="Q106" s="23"/>
      <c r="R106" s="23"/>
      <c r="S106" s="44"/>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114">
        <f>total_amount_ba($B$2,$D$2,D106,F106,J106,K106,M106)</f>
        <v>11641.825519999999</v>
      </c>
      <c r="BB106" s="67">
        <f>BA106+SUM(N106:AZ106)</f>
        <v>11641.825519999999</v>
      </c>
      <c r="BC106" s="116" t="str">
        <f>SpellNumber(L106,BB106)</f>
        <v>INR  Eleven Thousand Six Hundred &amp; Forty One  and Paise Eighty Three Only</v>
      </c>
      <c r="BE106" s="85">
        <v>10021</v>
      </c>
      <c r="BF106" s="21">
        <f t="shared" si="10"/>
        <v>11335.755200000001</v>
      </c>
      <c r="BG106" s="109">
        <f t="shared" si="11"/>
        <v>11335.76</v>
      </c>
      <c r="IE106" s="22"/>
      <c r="IF106" s="22"/>
      <c r="IG106" s="22"/>
      <c r="IH106" s="22"/>
      <c r="II106" s="22"/>
    </row>
    <row r="107" spans="1:243" s="21" customFormat="1" ht="128.25" customHeight="1">
      <c r="A107" s="34">
        <v>95</v>
      </c>
      <c r="B107" s="81" t="s">
        <v>396</v>
      </c>
      <c r="C107" s="36" t="s">
        <v>132</v>
      </c>
      <c r="D107" s="82">
        <v>1</v>
      </c>
      <c r="E107" s="83" t="s">
        <v>294</v>
      </c>
      <c r="F107" s="85">
        <v>11449.11</v>
      </c>
      <c r="G107" s="23"/>
      <c r="H107" s="23"/>
      <c r="I107" s="38" t="s">
        <v>40</v>
      </c>
      <c r="J107" s="17">
        <f>IF(I107="Less(-)",-1,1)</f>
        <v>1</v>
      </c>
      <c r="K107" s="18" t="s">
        <v>65</v>
      </c>
      <c r="L107" s="18" t="s">
        <v>7</v>
      </c>
      <c r="M107" s="45"/>
      <c r="N107" s="23"/>
      <c r="O107" s="23"/>
      <c r="P107" s="44"/>
      <c r="Q107" s="23"/>
      <c r="R107" s="23"/>
      <c r="S107" s="44"/>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114">
        <f>total_amount_ba($B$2,$D$2,D107,F107,J107,K107,M107)</f>
        <v>11449.11</v>
      </c>
      <c r="BB107" s="67">
        <f>BA107+SUM(N107:AZ107)</f>
        <v>11449.11</v>
      </c>
      <c r="BC107" s="116" t="str">
        <f>SpellNumber(L107,BB107)</f>
        <v>INR  Eleven Thousand Four Hundred &amp; Forty Nine  and Paise Eleven Only</v>
      </c>
      <c r="BE107" s="85">
        <v>10121.21</v>
      </c>
      <c r="BF107" s="21">
        <f t="shared" si="10"/>
        <v>11449.112752</v>
      </c>
      <c r="BG107" s="109">
        <f t="shared" si="11"/>
        <v>11449.11</v>
      </c>
      <c r="IE107" s="22"/>
      <c r="IF107" s="22"/>
      <c r="IG107" s="22"/>
      <c r="IH107" s="22"/>
      <c r="II107" s="22"/>
    </row>
    <row r="108" spans="1:243" s="21" customFormat="1" ht="127.5" customHeight="1">
      <c r="A108" s="34">
        <v>96</v>
      </c>
      <c r="B108" s="81" t="s">
        <v>397</v>
      </c>
      <c r="C108" s="36" t="s">
        <v>133</v>
      </c>
      <c r="D108" s="82">
        <v>1</v>
      </c>
      <c r="E108" s="83" t="s">
        <v>294</v>
      </c>
      <c r="F108" s="85">
        <v>11563.6</v>
      </c>
      <c r="G108" s="23"/>
      <c r="H108" s="23"/>
      <c r="I108" s="38" t="s">
        <v>40</v>
      </c>
      <c r="J108" s="17">
        <f t="shared" si="6"/>
        <v>1</v>
      </c>
      <c r="K108" s="18" t="s">
        <v>65</v>
      </c>
      <c r="L108" s="18" t="s">
        <v>7</v>
      </c>
      <c r="M108" s="45"/>
      <c r="N108" s="23"/>
      <c r="O108" s="23"/>
      <c r="P108" s="44"/>
      <c r="Q108" s="23"/>
      <c r="R108" s="23"/>
      <c r="S108" s="44"/>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114">
        <f t="shared" si="7"/>
        <v>11563.6</v>
      </c>
      <c r="BB108" s="67">
        <f t="shared" si="8"/>
        <v>11563.6</v>
      </c>
      <c r="BC108" s="116" t="str">
        <f t="shared" si="9"/>
        <v>INR  Eleven Thousand Five Hundred &amp; Sixty Three  and Paise Sixty Only</v>
      </c>
      <c r="BE108" s="85">
        <v>10222.4221</v>
      </c>
      <c r="BF108" s="21">
        <f t="shared" si="10"/>
        <v>11563.60387952</v>
      </c>
      <c r="BG108" s="109">
        <f t="shared" si="11"/>
        <v>11563.6</v>
      </c>
      <c r="IE108" s="22"/>
      <c r="IF108" s="22"/>
      <c r="IG108" s="22"/>
      <c r="IH108" s="22"/>
      <c r="II108" s="22"/>
    </row>
    <row r="109" spans="1:243" s="21" customFormat="1" ht="126" customHeight="1">
      <c r="A109" s="34">
        <v>97</v>
      </c>
      <c r="B109" s="81" t="s">
        <v>398</v>
      </c>
      <c r="C109" s="36" t="s">
        <v>134</v>
      </c>
      <c r="D109" s="82">
        <v>1</v>
      </c>
      <c r="E109" s="83" t="s">
        <v>294</v>
      </c>
      <c r="F109" s="85">
        <v>11679.24</v>
      </c>
      <c r="G109" s="23"/>
      <c r="H109" s="23"/>
      <c r="I109" s="38" t="s">
        <v>40</v>
      </c>
      <c r="J109" s="17">
        <f t="shared" si="6"/>
        <v>1</v>
      </c>
      <c r="K109" s="18" t="s">
        <v>65</v>
      </c>
      <c r="L109" s="18" t="s">
        <v>7</v>
      </c>
      <c r="M109" s="45"/>
      <c r="N109" s="23"/>
      <c r="O109" s="23"/>
      <c r="P109" s="44"/>
      <c r="Q109" s="23"/>
      <c r="R109" s="23"/>
      <c r="S109" s="44"/>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114">
        <f t="shared" si="7"/>
        <v>11679.24</v>
      </c>
      <c r="BB109" s="67">
        <f t="shared" si="8"/>
        <v>11679.24</v>
      </c>
      <c r="BC109" s="116" t="str">
        <f t="shared" si="9"/>
        <v>INR  Eleven Thousand Six Hundred &amp; Seventy Nine  and Paise Twenty Four Only</v>
      </c>
      <c r="BE109" s="85">
        <v>10324.646321</v>
      </c>
      <c r="BF109" s="21">
        <f t="shared" si="10"/>
        <v>11679.239918315203</v>
      </c>
      <c r="BG109" s="109">
        <f t="shared" si="11"/>
        <v>11679.24</v>
      </c>
      <c r="IE109" s="22"/>
      <c r="IF109" s="22"/>
      <c r="IG109" s="22"/>
      <c r="IH109" s="22"/>
      <c r="II109" s="22"/>
    </row>
    <row r="110" spans="1:243" s="21" customFormat="1" ht="120.75" customHeight="1">
      <c r="A110" s="34">
        <v>98</v>
      </c>
      <c r="B110" s="81" t="s">
        <v>399</v>
      </c>
      <c r="C110" s="36" t="s">
        <v>135</v>
      </c>
      <c r="D110" s="82">
        <v>203</v>
      </c>
      <c r="E110" s="83" t="s">
        <v>293</v>
      </c>
      <c r="F110" s="85">
        <v>116.51</v>
      </c>
      <c r="G110" s="23"/>
      <c r="H110" s="23"/>
      <c r="I110" s="38" t="s">
        <v>40</v>
      </c>
      <c r="J110" s="17">
        <f t="shared" si="6"/>
        <v>1</v>
      </c>
      <c r="K110" s="18" t="s">
        <v>65</v>
      </c>
      <c r="L110" s="18" t="s">
        <v>7</v>
      </c>
      <c r="M110" s="45"/>
      <c r="N110" s="23"/>
      <c r="O110" s="23"/>
      <c r="P110" s="44"/>
      <c r="Q110" s="23"/>
      <c r="R110" s="23"/>
      <c r="S110" s="44"/>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114">
        <f t="shared" si="7"/>
        <v>23651.530000000002</v>
      </c>
      <c r="BB110" s="67">
        <f t="shared" si="8"/>
        <v>23651.530000000002</v>
      </c>
      <c r="BC110" s="116" t="str">
        <f t="shared" si="9"/>
        <v>INR  Twenty Three Thousand Six Hundred &amp; Fifty One  and Paise Fifty Three Only</v>
      </c>
      <c r="BE110" s="85">
        <v>103</v>
      </c>
      <c r="BF110" s="21">
        <f t="shared" si="10"/>
        <v>116.51360000000001</v>
      </c>
      <c r="BG110" s="109">
        <f t="shared" si="11"/>
        <v>116.51</v>
      </c>
      <c r="IE110" s="22"/>
      <c r="IF110" s="22"/>
      <c r="IG110" s="22"/>
      <c r="IH110" s="22"/>
      <c r="II110" s="22"/>
    </row>
    <row r="111" spans="1:243" s="21" customFormat="1" ht="111" customHeight="1">
      <c r="A111" s="34">
        <v>99</v>
      </c>
      <c r="B111" s="87" t="s">
        <v>400</v>
      </c>
      <c r="C111" s="36" t="s">
        <v>136</v>
      </c>
      <c r="D111" s="82">
        <v>59</v>
      </c>
      <c r="E111" s="83" t="s">
        <v>293</v>
      </c>
      <c r="F111" s="85">
        <v>32.8</v>
      </c>
      <c r="G111" s="23"/>
      <c r="H111" s="23"/>
      <c r="I111" s="38" t="s">
        <v>40</v>
      </c>
      <c r="J111" s="17">
        <f t="shared" si="6"/>
        <v>1</v>
      </c>
      <c r="K111" s="18" t="s">
        <v>65</v>
      </c>
      <c r="L111" s="18" t="s">
        <v>7</v>
      </c>
      <c r="M111" s="45"/>
      <c r="N111" s="23"/>
      <c r="O111" s="23"/>
      <c r="P111" s="44"/>
      <c r="Q111" s="23"/>
      <c r="R111" s="23"/>
      <c r="S111" s="44"/>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114">
        <f t="shared" si="7"/>
        <v>1935.1999999999998</v>
      </c>
      <c r="BB111" s="67">
        <f t="shared" si="8"/>
        <v>1935.1999999999998</v>
      </c>
      <c r="BC111" s="116" t="str">
        <f t="shared" si="9"/>
        <v>INR  One Thousand Nine Hundred &amp; Thirty Five  and Paise Twenty Only</v>
      </c>
      <c r="BE111" s="85">
        <v>29</v>
      </c>
      <c r="BF111" s="21">
        <f t="shared" si="10"/>
        <v>32.80480000000001</v>
      </c>
      <c r="BG111" s="109">
        <f t="shared" si="11"/>
        <v>32.8</v>
      </c>
      <c r="IE111" s="22"/>
      <c r="IF111" s="22"/>
      <c r="IG111" s="22"/>
      <c r="IH111" s="22"/>
      <c r="II111" s="22"/>
    </row>
    <row r="112" spans="1:243" s="21" customFormat="1" ht="57" customHeight="1">
      <c r="A112" s="34">
        <v>100</v>
      </c>
      <c r="B112" s="87" t="s">
        <v>401</v>
      </c>
      <c r="C112" s="36" t="s">
        <v>137</v>
      </c>
      <c r="D112" s="82">
        <v>814</v>
      </c>
      <c r="E112" s="83" t="s">
        <v>293</v>
      </c>
      <c r="F112" s="85">
        <v>48.64</v>
      </c>
      <c r="G112" s="23"/>
      <c r="H112" s="23"/>
      <c r="I112" s="38" t="s">
        <v>40</v>
      </c>
      <c r="J112" s="17">
        <f t="shared" si="6"/>
        <v>1</v>
      </c>
      <c r="K112" s="18" t="s">
        <v>65</v>
      </c>
      <c r="L112" s="18" t="s">
        <v>7</v>
      </c>
      <c r="M112" s="45"/>
      <c r="N112" s="23"/>
      <c r="O112" s="23"/>
      <c r="P112" s="44"/>
      <c r="Q112" s="23"/>
      <c r="R112" s="23"/>
      <c r="S112" s="44"/>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114">
        <f t="shared" si="7"/>
        <v>39592.96</v>
      </c>
      <c r="BB112" s="67">
        <f t="shared" si="8"/>
        <v>39592.96</v>
      </c>
      <c r="BC112" s="116" t="str">
        <f t="shared" si="9"/>
        <v>INR  Thirty Nine Thousand Five Hundred &amp; Ninety Two  and Paise Ninety Six Only</v>
      </c>
      <c r="BE112" s="85">
        <v>43</v>
      </c>
      <c r="BF112" s="21">
        <f t="shared" si="10"/>
        <v>48.641600000000004</v>
      </c>
      <c r="BG112" s="109">
        <f t="shared" si="11"/>
        <v>48.64</v>
      </c>
      <c r="IE112" s="22"/>
      <c r="IF112" s="22"/>
      <c r="IG112" s="22"/>
      <c r="IH112" s="22"/>
      <c r="II112" s="22"/>
    </row>
    <row r="113" spans="1:243" s="21" customFormat="1" ht="71.25" customHeight="1">
      <c r="A113" s="34">
        <v>101</v>
      </c>
      <c r="B113" s="87" t="s">
        <v>402</v>
      </c>
      <c r="C113" s="36" t="s">
        <v>138</v>
      </c>
      <c r="D113" s="82">
        <v>203</v>
      </c>
      <c r="E113" s="83" t="s">
        <v>293</v>
      </c>
      <c r="F113" s="85">
        <v>179.86</v>
      </c>
      <c r="G113" s="23"/>
      <c r="H113" s="23"/>
      <c r="I113" s="38" t="s">
        <v>40</v>
      </c>
      <c r="J113" s="17">
        <f>IF(I113="Less(-)",-1,1)</f>
        <v>1</v>
      </c>
      <c r="K113" s="18" t="s">
        <v>65</v>
      </c>
      <c r="L113" s="18" t="s">
        <v>7</v>
      </c>
      <c r="M113" s="45"/>
      <c r="N113" s="23"/>
      <c r="O113" s="23"/>
      <c r="P113" s="44"/>
      <c r="Q113" s="23"/>
      <c r="R113" s="23"/>
      <c r="S113" s="44"/>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114">
        <f>total_amount_ba($B$2,$D$2,D113,F113,J113,K113,M113)</f>
        <v>36511.58</v>
      </c>
      <c r="BB113" s="67">
        <f>BA113+SUM(N113:AZ113)</f>
        <v>36511.58</v>
      </c>
      <c r="BC113" s="116" t="str">
        <f>SpellNumber(L113,BB113)</f>
        <v>INR  Thirty Six Thousand Five Hundred &amp; Eleven  and Paise Fifty Eight Only</v>
      </c>
      <c r="BE113" s="85">
        <v>159</v>
      </c>
      <c r="BF113" s="21">
        <f t="shared" si="10"/>
        <v>179.8608</v>
      </c>
      <c r="BG113" s="109">
        <f t="shared" si="11"/>
        <v>179.86</v>
      </c>
      <c r="IE113" s="22"/>
      <c r="IF113" s="22"/>
      <c r="IG113" s="22"/>
      <c r="IH113" s="22"/>
      <c r="II113" s="22"/>
    </row>
    <row r="114" spans="1:243" s="21" customFormat="1" ht="32.25" customHeight="1">
      <c r="A114" s="34">
        <v>102</v>
      </c>
      <c r="B114" s="87" t="s">
        <v>403</v>
      </c>
      <c r="C114" s="36" t="s">
        <v>139</v>
      </c>
      <c r="D114" s="82">
        <v>12</v>
      </c>
      <c r="E114" s="83" t="s">
        <v>293</v>
      </c>
      <c r="F114" s="85">
        <v>132.35</v>
      </c>
      <c r="G114" s="23"/>
      <c r="H114" s="23"/>
      <c r="I114" s="38" t="s">
        <v>40</v>
      </c>
      <c r="J114" s="17">
        <f t="shared" si="6"/>
        <v>1</v>
      </c>
      <c r="K114" s="18" t="s">
        <v>65</v>
      </c>
      <c r="L114" s="18" t="s">
        <v>7</v>
      </c>
      <c r="M114" s="45"/>
      <c r="N114" s="23"/>
      <c r="O114" s="23"/>
      <c r="P114" s="44"/>
      <c r="Q114" s="23"/>
      <c r="R114" s="23"/>
      <c r="S114" s="44"/>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114">
        <f t="shared" si="7"/>
        <v>1588.1999999999998</v>
      </c>
      <c r="BB114" s="67">
        <f t="shared" si="8"/>
        <v>1588.1999999999998</v>
      </c>
      <c r="BC114" s="116" t="str">
        <f t="shared" si="9"/>
        <v>INR  One Thousand Five Hundred &amp; Eighty Eight  and Paise Twenty Only</v>
      </c>
      <c r="BE114" s="85">
        <v>117</v>
      </c>
      <c r="BF114" s="21">
        <f t="shared" si="10"/>
        <v>132.35040000000004</v>
      </c>
      <c r="BG114" s="109">
        <f t="shared" si="11"/>
        <v>132.35</v>
      </c>
      <c r="IE114" s="22"/>
      <c r="IF114" s="22"/>
      <c r="IG114" s="22"/>
      <c r="IH114" s="22"/>
      <c r="II114" s="22"/>
    </row>
    <row r="115" spans="1:243" s="21" customFormat="1" ht="54.75" customHeight="1">
      <c r="A115" s="34">
        <v>103</v>
      </c>
      <c r="B115" s="87" t="s">
        <v>404</v>
      </c>
      <c r="C115" s="36" t="s">
        <v>140</v>
      </c>
      <c r="D115" s="82">
        <v>8</v>
      </c>
      <c r="E115" s="83" t="s">
        <v>293</v>
      </c>
      <c r="F115" s="85">
        <v>2210.36</v>
      </c>
      <c r="G115" s="23"/>
      <c r="H115" s="23"/>
      <c r="I115" s="38" t="s">
        <v>40</v>
      </c>
      <c r="J115" s="17">
        <f t="shared" si="6"/>
        <v>1</v>
      </c>
      <c r="K115" s="18" t="s">
        <v>65</v>
      </c>
      <c r="L115" s="18" t="s">
        <v>7</v>
      </c>
      <c r="M115" s="45"/>
      <c r="N115" s="23"/>
      <c r="O115" s="23"/>
      <c r="P115" s="44"/>
      <c r="Q115" s="23"/>
      <c r="R115" s="23"/>
      <c r="S115" s="44"/>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114">
        <f t="shared" si="7"/>
        <v>17682.88</v>
      </c>
      <c r="BB115" s="67">
        <f t="shared" si="8"/>
        <v>17682.88</v>
      </c>
      <c r="BC115" s="116" t="str">
        <f t="shared" si="9"/>
        <v>INR  Seventeen Thousand Six Hundred &amp; Eighty Two  and Paise Eighty Eight Only</v>
      </c>
      <c r="BE115" s="85">
        <v>1954</v>
      </c>
      <c r="BF115" s="21">
        <f t="shared" si="10"/>
        <v>2210.3648</v>
      </c>
      <c r="BG115" s="109">
        <f t="shared" si="11"/>
        <v>2210.36</v>
      </c>
      <c r="IE115" s="22"/>
      <c r="IF115" s="22"/>
      <c r="IG115" s="22"/>
      <c r="IH115" s="22"/>
      <c r="II115" s="22"/>
    </row>
    <row r="116" spans="1:243" s="21" customFormat="1" ht="84.75" customHeight="1">
      <c r="A116" s="34">
        <v>104</v>
      </c>
      <c r="B116" s="87" t="s">
        <v>405</v>
      </c>
      <c r="C116" s="36" t="s">
        <v>141</v>
      </c>
      <c r="D116" s="82">
        <v>203</v>
      </c>
      <c r="E116" s="83" t="s">
        <v>293</v>
      </c>
      <c r="F116" s="85">
        <v>88.23</v>
      </c>
      <c r="G116" s="23"/>
      <c r="H116" s="23"/>
      <c r="I116" s="38" t="s">
        <v>40</v>
      </c>
      <c r="J116" s="17">
        <f t="shared" si="6"/>
        <v>1</v>
      </c>
      <c r="K116" s="18" t="s">
        <v>65</v>
      </c>
      <c r="L116" s="18" t="s">
        <v>7</v>
      </c>
      <c r="M116" s="45"/>
      <c r="N116" s="23"/>
      <c r="O116" s="23"/>
      <c r="P116" s="44"/>
      <c r="Q116" s="23"/>
      <c r="R116" s="23"/>
      <c r="S116" s="44"/>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114">
        <f t="shared" si="7"/>
        <v>17910.690000000002</v>
      </c>
      <c r="BB116" s="67">
        <f t="shared" si="8"/>
        <v>17910.690000000002</v>
      </c>
      <c r="BC116" s="116" t="str">
        <f t="shared" si="9"/>
        <v>INR  Seventeen Thousand Nine Hundred &amp; Ten  and Paise Sixty Nine Only</v>
      </c>
      <c r="BE116" s="85">
        <v>78</v>
      </c>
      <c r="BF116" s="21">
        <f t="shared" si="10"/>
        <v>88.23360000000001</v>
      </c>
      <c r="BG116" s="109">
        <f t="shared" si="11"/>
        <v>88.23</v>
      </c>
      <c r="IE116" s="22"/>
      <c r="IF116" s="22"/>
      <c r="IG116" s="22"/>
      <c r="IH116" s="22"/>
      <c r="II116" s="22"/>
    </row>
    <row r="117" spans="1:243" s="21" customFormat="1" ht="87.75" customHeight="1">
      <c r="A117" s="34">
        <v>105</v>
      </c>
      <c r="B117" s="87" t="s">
        <v>406</v>
      </c>
      <c r="C117" s="36" t="s">
        <v>142</v>
      </c>
      <c r="D117" s="82">
        <v>156</v>
      </c>
      <c r="E117" s="83" t="s">
        <v>407</v>
      </c>
      <c r="F117" s="85">
        <v>529.4</v>
      </c>
      <c r="G117" s="23"/>
      <c r="H117" s="23"/>
      <c r="I117" s="38" t="s">
        <v>40</v>
      </c>
      <c r="J117" s="17">
        <f t="shared" si="6"/>
        <v>1</v>
      </c>
      <c r="K117" s="18" t="s">
        <v>65</v>
      </c>
      <c r="L117" s="18" t="s">
        <v>7</v>
      </c>
      <c r="M117" s="45"/>
      <c r="N117" s="23"/>
      <c r="O117" s="23"/>
      <c r="P117" s="44"/>
      <c r="Q117" s="23"/>
      <c r="R117" s="23"/>
      <c r="S117" s="44"/>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114">
        <f t="shared" si="7"/>
        <v>82586.4</v>
      </c>
      <c r="BB117" s="67">
        <f t="shared" si="8"/>
        <v>82586.4</v>
      </c>
      <c r="BC117" s="116" t="str">
        <f t="shared" si="9"/>
        <v>INR  Eighty Two Thousand Five Hundred &amp; Eighty Six  and Paise Forty Only</v>
      </c>
      <c r="BE117" s="85">
        <v>468</v>
      </c>
      <c r="BF117" s="21">
        <f t="shared" si="10"/>
        <v>529.4016000000001</v>
      </c>
      <c r="BG117" s="109">
        <f t="shared" si="11"/>
        <v>529.4</v>
      </c>
      <c r="IE117" s="22"/>
      <c r="IF117" s="22"/>
      <c r="IG117" s="22"/>
      <c r="IH117" s="22"/>
      <c r="II117" s="22"/>
    </row>
    <row r="118" spans="1:243" s="21" customFormat="1" ht="144" customHeight="1">
      <c r="A118" s="34">
        <v>106</v>
      </c>
      <c r="B118" s="81" t="s">
        <v>408</v>
      </c>
      <c r="C118" s="36" t="s">
        <v>143</v>
      </c>
      <c r="D118" s="82">
        <v>356</v>
      </c>
      <c r="E118" s="83" t="s">
        <v>295</v>
      </c>
      <c r="F118" s="85">
        <v>142.53</v>
      </c>
      <c r="G118" s="23"/>
      <c r="H118" s="23"/>
      <c r="I118" s="38" t="s">
        <v>40</v>
      </c>
      <c r="J118" s="17">
        <f t="shared" si="6"/>
        <v>1</v>
      </c>
      <c r="K118" s="18" t="s">
        <v>65</v>
      </c>
      <c r="L118" s="18" t="s">
        <v>7</v>
      </c>
      <c r="M118" s="45"/>
      <c r="N118" s="23"/>
      <c r="O118" s="23"/>
      <c r="P118" s="44"/>
      <c r="Q118" s="23"/>
      <c r="R118" s="23"/>
      <c r="S118" s="44"/>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114">
        <f t="shared" si="7"/>
        <v>50740.68</v>
      </c>
      <c r="BB118" s="67">
        <f t="shared" si="8"/>
        <v>50740.68</v>
      </c>
      <c r="BC118" s="116" t="str">
        <f t="shared" si="9"/>
        <v>INR  Fifty Thousand Seven Hundred &amp; Forty  and Paise Sixty Eight Only</v>
      </c>
      <c r="BE118" s="85">
        <v>126</v>
      </c>
      <c r="BF118" s="21">
        <f t="shared" si="10"/>
        <v>142.5312</v>
      </c>
      <c r="BG118" s="109">
        <f t="shared" si="11"/>
        <v>142.53</v>
      </c>
      <c r="IE118" s="22"/>
      <c r="IF118" s="22"/>
      <c r="IG118" s="22"/>
      <c r="IH118" s="22"/>
      <c r="II118" s="22"/>
    </row>
    <row r="119" spans="1:243" s="21" customFormat="1" ht="115.5" customHeight="1">
      <c r="A119" s="34">
        <v>107</v>
      </c>
      <c r="B119" s="81" t="s">
        <v>409</v>
      </c>
      <c r="C119" s="36" t="s">
        <v>144</v>
      </c>
      <c r="D119" s="82">
        <v>59</v>
      </c>
      <c r="E119" s="83" t="s">
        <v>291</v>
      </c>
      <c r="F119" s="85">
        <v>428.72</v>
      </c>
      <c r="G119" s="23"/>
      <c r="H119" s="23"/>
      <c r="I119" s="38" t="s">
        <v>40</v>
      </c>
      <c r="J119" s="17">
        <f>IF(I119="Less(-)",-1,1)</f>
        <v>1</v>
      </c>
      <c r="K119" s="18" t="s">
        <v>65</v>
      </c>
      <c r="L119" s="18" t="s">
        <v>7</v>
      </c>
      <c r="M119" s="45"/>
      <c r="N119" s="23"/>
      <c r="O119" s="23"/>
      <c r="P119" s="44"/>
      <c r="Q119" s="23"/>
      <c r="R119" s="23"/>
      <c r="S119" s="44"/>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114">
        <f>total_amount_ba($B$2,$D$2,D119,F119,J119,K119,M119)</f>
        <v>25294.480000000003</v>
      </c>
      <c r="BB119" s="67">
        <f>BA119+SUM(N119:AZ119)</f>
        <v>25294.480000000003</v>
      </c>
      <c r="BC119" s="116" t="str">
        <f>SpellNumber(L119,BB119)</f>
        <v>INR  Twenty Five Thousand Two Hundred &amp; Ninety Four  and Paise Forty Eight Only</v>
      </c>
      <c r="BE119" s="85">
        <v>379</v>
      </c>
      <c r="BF119" s="21">
        <f t="shared" si="10"/>
        <v>428.7248</v>
      </c>
      <c r="BG119" s="109">
        <f t="shared" si="11"/>
        <v>428.72</v>
      </c>
      <c r="IE119" s="22"/>
      <c r="IF119" s="22"/>
      <c r="IG119" s="22"/>
      <c r="IH119" s="22"/>
      <c r="II119" s="22"/>
    </row>
    <row r="120" spans="1:243" s="21" customFormat="1" ht="60.75" customHeight="1">
      <c r="A120" s="34">
        <v>108</v>
      </c>
      <c r="B120" s="81" t="s">
        <v>410</v>
      </c>
      <c r="C120" s="36" t="s">
        <v>145</v>
      </c>
      <c r="D120" s="82">
        <v>59</v>
      </c>
      <c r="E120" s="83" t="s">
        <v>291</v>
      </c>
      <c r="F120" s="85">
        <v>19.23</v>
      </c>
      <c r="G120" s="23"/>
      <c r="H120" s="23"/>
      <c r="I120" s="38" t="s">
        <v>40</v>
      </c>
      <c r="J120" s="17">
        <f t="shared" si="6"/>
        <v>1</v>
      </c>
      <c r="K120" s="18" t="s">
        <v>65</v>
      </c>
      <c r="L120" s="18" t="s">
        <v>7</v>
      </c>
      <c r="M120" s="45"/>
      <c r="N120" s="23"/>
      <c r="O120" s="23"/>
      <c r="P120" s="44"/>
      <c r="Q120" s="23"/>
      <c r="R120" s="23"/>
      <c r="S120" s="44"/>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114">
        <f t="shared" si="7"/>
        <v>1134.57</v>
      </c>
      <c r="BB120" s="67">
        <f t="shared" si="8"/>
        <v>1134.57</v>
      </c>
      <c r="BC120" s="116" t="str">
        <f t="shared" si="9"/>
        <v>INR  One Thousand One Hundred &amp; Thirty Four  and Paise Fifty Seven Only</v>
      </c>
      <c r="BE120" s="85">
        <v>17</v>
      </c>
      <c r="BF120" s="21">
        <f t="shared" si="10"/>
        <v>19.230400000000003</v>
      </c>
      <c r="BG120" s="109">
        <f t="shared" si="11"/>
        <v>19.23</v>
      </c>
      <c r="IE120" s="22"/>
      <c r="IF120" s="22"/>
      <c r="IG120" s="22"/>
      <c r="IH120" s="22"/>
      <c r="II120" s="22"/>
    </row>
    <row r="121" spans="1:243" s="21" customFormat="1" ht="409.5">
      <c r="A121" s="34">
        <v>109</v>
      </c>
      <c r="B121" s="81" t="s">
        <v>411</v>
      </c>
      <c r="C121" s="36" t="s">
        <v>146</v>
      </c>
      <c r="D121" s="82">
        <v>282</v>
      </c>
      <c r="E121" s="83" t="s">
        <v>293</v>
      </c>
      <c r="F121" s="85">
        <v>64.48</v>
      </c>
      <c r="G121" s="23"/>
      <c r="H121" s="23"/>
      <c r="I121" s="38" t="s">
        <v>40</v>
      </c>
      <c r="J121" s="17">
        <f t="shared" si="6"/>
        <v>1</v>
      </c>
      <c r="K121" s="18" t="s">
        <v>65</v>
      </c>
      <c r="L121" s="18" t="s">
        <v>7</v>
      </c>
      <c r="M121" s="45"/>
      <c r="N121" s="23"/>
      <c r="O121" s="23"/>
      <c r="P121" s="44"/>
      <c r="Q121" s="23"/>
      <c r="R121" s="23"/>
      <c r="S121" s="44"/>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114">
        <f t="shared" si="7"/>
        <v>18183.36</v>
      </c>
      <c r="BB121" s="67">
        <f t="shared" si="8"/>
        <v>18183.36</v>
      </c>
      <c r="BC121" s="116" t="str">
        <f t="shared" si="9"/>
        <v>INR  Eighteen Thousand One Hundred &amp; Eighty Three  and Paise Thirty Six Only</v>
      </c>
      <c r="BE121" s="85">
        <v>57</v>
      </c>
      <c r="BF121" s="21">
        <f t="shared" si="10"/>
        <v>64.47840000000001</v>
      </c>
      <c r="BG121" s="109">
        <f t="shared" si="11"/>
        <v>64.48</v>
      </c>
      <c r="IE121" s="22"/>
      <c r="IF121" s="22"/>
      <c r="IG121" s="22"/>
      <c r="IH121" s="22"/>
      <c r="II121" s="22"/>
    </row>
    <row r="122" spans="1:243" s="21" customFormat="1" ht="409.5">
      <c r="A122" s="34">
        <v>110</v>
      </c>
      <c r="B122" s="81" t="s">
        <v>412</v>
      </c>
      <c r="C122" s="36" t="s">
        <v>147</v>
      </c>
      <c r="D122" s="82">
        <v>1369</v>
      </c>
      <c r="E122" s="83" t="s">
        <v>292</v>
      </c>
      <c r="F122" s="85">
        <v>12.44</v>
      </c>
      <c r="G122" s="23"/>
      <c r="H122" s="23"/>
      <c r="I122" s="38" t="s">
        <v>40</v>
      </c>
      <c r="J122" s="17">
        <f t="shared" si="6"/>
        <v>1</v>
      </c>
      <c r="K122" s="18" t="s">
        <v>65</v>
      </c>
      <c r="L122" s="18" t="s">
        <v>7</v>
      </c>
      <c r="M122" s="45"/>
      <c r="N122" s="23"/>
      <c r="O122" s="23"/>
      <c r="P122" s="44"/>
      <c r="Q122" s="23"/>
      <c r="R122" s="23"/>
      <c r="S122" s="44"/>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114">
        <f t="shared" si="7"/>
        <v>17030.36</v>
      </c>
      <c r="BB122" s="67">
        <f t="shared" si="8"/>
        <v>17030.36</v>
      </c>
      <c r="BC122" s="116" t="str">
        <f t="shared" si="9"/>
        <v>INR  Seventeen Thousand  &amp;Thirty  and Paise Thirty Six Only</v>
      </c>
      <c r="BE122" s="85">
        <v>11</v>
      </c>
      <c r="BF122" s="21">
        <f t="shared" si="10"/>
        <v>12.443200000000001</v>
      </c>
      <c r="BG122" s="109">
        <f t="shared" si="11"/>
        <v>12.44</v>
      </c>
      <c r="IE122" s="22"/>
      <c r="IF122" s="22"/>
      <c r="IG122" s="22"/>
      <c r="IH122" s="22"/>
      <c r="II122" s="22"/>
    </row>
    <row r="123" spans="1:243" s="21" customFormat="1" ht="409.5">
      <c r="A123" s="34">
        <v>111</v>
      </c>
      <c r="B123" s="81" t="s">
        <v>413</v>
      </c>
      <c r="C123" s="36" t="s">
        <v>148</v>
      </c>
      <c r="D123" s="82">
        <v>35</v>
      </c>
      <c r="E123" s="83" t="s">
        <v>417</v>
      </c>
      <c r="F123" s="85">
        <v>39.59</v>
      </c>
      <c r="G123" s="23"/>
      <c r="H123" s="23"/>
      <c r="I123" s="38" t="s">
        <v>40</v>
      </c>
      <c r="J123" s="17">
        <f t="shared" si="6"/>
        <v>1</v>
      </c>
      <c r="K123" s="18" t="s">
        <v>65</v>
      </c>
      <c r="L123" s="18" t="s">
        <v>7</v>
      </c>
      <c r="M123" s="45"/>
      <c r="N123" s="23"/>
      <c r="O123" s="23"/>
      <c r="P123" s="44"/>
      <c r="Q123" s="23"/>
      <c r="R123" s="23"/>
      <c r="S123" s="44"/>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114">
        <f t="shared" si="7"/>
        <v>1385.65</v>
      </c>
      <c r="BB123" s="67">
        <f t="shared" si="8"/>
        <v>1385.65</v>
      </c>
      <c r="BC123" s="116" t="str">
        <f t="shared" si="9"/>
        <v>INR  One Thousand Three Hundred &amp; Eighty Five  and Paise Sixty Five Only</v>
      </c>
      <c r="BE123" s="85">
        <v>35</v>
      </c>
      <c r="BF123" s="21">
        <f t="shared" si="10"/>
        <v>39.592000000000006</v>
      </c>
      <c r="BG123" s="109">
        <f t="shared" si="11"/>
        <v>39.59</v>
      </c>
      <c r="IE123" s="22"/>
      <c r="IF123" s="22"/>
      <c r="IG123" s="22"/>
      <c r="IH123" s="22"/>
      <c r="II123" s="22"/>
    </row>
    <row r="124" spans="1:243" s="21" customFormat="1" ht="56.25" customHeight="1">
      <c r="A124" s="34">
        <v>112</v>
      </c>
      <c r="B124" s="81" t="s">
        <v>414</v>
      </c>
      <c r="C124" s="36" t="s">
        <v>181</v>
      </c>
      <c r="D124" s="82">
        <v>16</v>
      </c>
      <c r="E124" s="83" t="s">
        <v>417</v>
      </c>
      <c r="F124" s="85">
        <v>45.25</v>
      </c>
      <c r="G124" s="23"/>
      <c r="H124" s="23"/>
      <c r="I124" s="38" t="s">
        <v>40</v>
      </c>
      <c r="J124" s="17">
        <f t="shared" si="6"/>
        <v>1</v>
      </c>
      <c r="K124" s="18" t="s">
        <v>65</v>
      </c>
      <c r="L124" s="18" t="s">
        <v>7</v>
      </c>
      <c r="M124" s="45"/>
      <c r="N124" s="23"/>
      <c r="O124" s="23"/>
      <c r="P124" s="44"/>
      <c r="Q124" s="23"/>
      <c r="R124" s="23"/>
      <c r="S124" s="44"/>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114">
        <f t="shared" si="7"/>
        <v>724</v>
      </c>
      <c r="BB124" s="67">
        <f t="shared" si="8"/>
        <v>724</v>
      </c>
      <c r="BC124" s="116" t="str">
        <f t="shared" si="9"/>
        <v>INR  Seven Hundred &amp; Twenty Four  Only</v>
      </c>
      <c r="BE124" s="85">
        <v>40</v>
      </c>
      <c r="BF124" s="21">
        <f t="shared" si="10"/>
        <v>45.248000000000005</v>
      </c>
      <c r="BG124" s="109">
        <f t="shared" si="11"/>
        <v>45.25</v>
      </c>
      <c r="IE124" s="22"/>
      <c r="IF124" s="22"/>
      <c r="IG124" s="22"/>
      <c r="IH124" s="22"/>
      <c r="II124" s="22"/>
    </row>
    <row r="125" spans="1:243" s="21" customFormat="1" ht="56.25" customHeight="1">
      <c r="A125" s="34">
        <v>113</v>
      </c>
      <c r="B125" s="81" t="s">
        <v>415</v>
      </c>
      <c r="C125" s="36" t="s">
        <v>149</v>
      </c>
      <c r="D125" s="82">
        <v>94</v>
      </c>
      <c r="E125" s="83" t="s">
        <v>417</v>
      </c>
      <c r="F125" s="85">
        <v>50.9</v>
      </c>
      <c r="G125" s="23"/>
      <c r="H125" s="23"/>
      <c r="I125" s="38" t="s">
        <v>40</v>
      </c>
      <c r="J125" s="17">
        <f>IF(I125="Less(-)",-1,1)</f>
        <v>1</v>
      </c>
      <c r="K125" s="18" t="s">
        <v>65</v>
      </c>
      <c r="L125" s="18" t="s">
        <v>7</v>
      </c>
      <c r="M125" s="45"/>
      <c r="N125" s="23"/>
      <c r="O125" s="23"/>
      <c r="P125" s="44"/>
      <c r="Q125" s="23"/>
      <c r="R125" s="23"/>
      <c r="S125" s="44"/>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114">
        <f>total_amount_ba($B$2,$D$2,D125,F125,J125,K125,M125)</f>
        <v>4784.599999999999</v>
      </c>
      <c r="BB125" s="67">
        <f>BA125+SUM(N125:AZ125)</f>
        <v>4784.599999999999</v>
      </c>
      <c r="BC125" s="116" t="str">
        <f>SpellNumber(L125,BB125)</f>
        <v>INR  Four Thousand Seven Hundred &amp; Eighty Four  and Paise Sixty Only</v>
      </c>
      <c r="BE125" s="85">
        <v>45</v>
      </c>
      <c r="BF125" s="21">
        <f t="shared" si="10"/>
        <v>50.904</v>
      </c>
      <c r="BG125" s="109">
        <f t="shared" si="11"/>
        <v>50.9</v>
      </c>
      <c r="IE125" s="22"/>
      <c r="IF125" s="22"/>
      <c r="IG125" s="22"/>
      <c r="IH125" s="22"/>
      <c r="II125" s="22"/>
    </row>
    <row r="126" spans="1:243" s="21" customFormat="1" ht="37.5" customHeight="1">
      <c r="A126" s="34">
        <v>114</v>
      </c>
      <c r="B126" s="81" t="s">
        <v>416</v>
      </c>
      <c r="C126" s="36" t="s">
        <v>150</v>
      </c>
      <c r="D126" s="82">
        <v>39</v>
      </c>
      <c r="E126" s="83" t="s">
        <v>417</v>
      </c>
      <c r="F126" s="85">
        <v>37.33</v>
      </c>
      <c r="G126" s="23"/>
      <c r="H126" s="23"/>
      <c r="I126" s="38" t="s">
        <v>40</v>
      </c>
      <c r="J126" s="17">
        <f t="shared" si="6"/>
        <v>1</v>
      </c>
      <c r="K126" s="18" t="s">
        <v>65</v>
      </c>
      <c r="L126" s="18" t="s">
        <v>7</v>
      </c>
      <c r="M126" s="45"/>
      <c r="N126" s="23"/>
      <c r="O126" s="23"/>
      <c r="P126" s="44"/>
      <c r="Q126" s="23"/>
      <c r="R126" s="23"/>
      <c r="S126" s="44"/>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114">
        <f t="shared" si="7"/>
        <v>1455.87</v>
      </c>
      <c r="BB126" s="67">
        <f t="shared" si="8"/>
        <v>1455.87</v>
      </c>
      <c r="BC126" s="116" t="str">
        <f t="shared" si="9"/>
        <v>INR  One Thousand Four Hundred &amp; Fifty Five  and Paise Eighty Seven Only</v>
      </c>
      <c r="BE126" s="85">
        <v>33</v>
      </c>
      <c r="BF126" s="21">
        <f t="shared" si="10"/>
        <v>37.3296</v>
      </c>
      <c r="BG126" s="109">
        <f t="shared" si="11"/>
        <v>37.33</v>
      </c>
      <c r="IE126" s="22"/>
      <c r="IF126" s="22"/>
      <c r="IG126" s="22"/>
      <c r="IH126" s="22"/>
      <c r="II126" s="22"/>
    </row>
    <row r="127" spans="1:243" s="21" customFormat="1" ht="104.25" customHeight="1">
      <c r="A127" s="34">
        <v>115</v>
      </c>
      <c r="B127" s="81" t="s">
        <v>418</v>
      </c>
      <c r="C127" s="36" t="s">
        <v>198</v>
      </c>
      <c r="D127" s="82">
        <v>94</v>
      </c>
      <c r="E127" s="83" t="s">
        <v>293</v>
      </c>
      <c r="F127" s="85">
        <v>1824.63</v>
      </c>
      <c r="G127" s="23"/>
      <c r="H127" s="23"/>
      <c r="I127" s="38" t="s">
        <v>40</v>
      </c>
      <c r="J127" s="17">
        <f t="shared" si="6"/>
        <v>1</v>
      </c>
      <c r="K127" s="18" t="s">
        <v>65</v>
      </c>
      <c r="L127" s="18" t="s">
        <v>7</v>
      </c>
      <c r="M127" s="45"/>
      <c r="N127" s="23"/>
      <c r="O127" s="23"/>
      <c r="P127" s="44"/>
      <c r="Q127" s="23"/>
      <c r="R127" s="23"/>
      <c r="S127" s="44"/>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114">
        <f t="shared" si="7"/>
        <v>171515.22</v>
      </c>
      <c r="BB127" s="67">
        <f t="shared" si="8"/>
        <v>171515.22</v>
      </c>
      <c r="BC127" s="116" t="str">
        <f t="shared" si="9"/>
        <v>INR  One Lakh Seventy One Thousand Five Hundred &amp; Fifteen  and Paise Twenty Two Only</v>
      </c>
      <c r="BE127" s="85">
        <v>1613</v>
      </c>
      <c r="BF127" s="21">
        <f t="shared" si="10"/>
        <v>1824.6256000000003</v>
      </c>
      <c r="BG127" s="109">
        <f t="shared" si="11"/>
        <v>1824.63</v>
      </c>
      <c r="IE127" s="22"/>
      <c r="IF127" s="22"/>
      <c r="IG127" s="22"/>
      <c r="IH127" s="22"/>
      <c r="II127" s="22"/>
    </row>
    <row r="128" spans="1:243" s="21" customFormat="1" ht="316.5" customHeight="1">
      <c r="A128" s="34">
        <v>116</v>
      </c>
      <c r="B128" s="81" t="s">
        <v>419</v>
      </c>
      <c r="C128" s="36" t="s">
        <v>151</v>
      </c>
      <c r="D128" s="82">
        <v>282</v>
      </c>
      <c r="E128" s="83" t="s">
        <v>292</v>
      </c>
      <c r="F128" s="85">
        <v>330.31</v>
      </c>
      <c r="G128" s="23"/>
      <c r="H128" s="23"/>
      <c r="I128" s="38" t="s">
        <v>40</v>
      </c>
      <c r="J128" s="17">
        <f t="shared" si="6"/>
        <v>1</v>
      </c>
      <c r="K128" s="18" t="s">
        <v>65</v>
      </c>
      <c r="L128" s="18" t="s">
        <v>7</v>
      </c>
      <c r="M128" s="45"/>
      <c r="N128" s="23"/>
      <c r="O128" s="23"/>
      <c r="P128" s="44"/>
      <c r="Q128" s="23"/>
      <c r="R128" s="23"/>
      <c r="S128" s="44"/>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114">
        <f t="shared" si="7"/>
        <v>93147.42</v>
      </c>
      <c r="BB128" s="67">
        <f t="shared" si="8"/>
        <v>93147.42</v>
      </c>
      <c r="BC128" s="116" t="str">
        <f t="shared" si="9"/>
        <v>INR  Ninety Three Thousand One Hundred &amp; Forty Seven  and Paise Forty Two Only</v>
      </c>
      <c r="BE128" s="85">
        <v>292</v>
      </c>
      <c r="BF128" s="21">
        <f t="shared" si="10"/>
        <v>330.3104</v>
      </c>
      <c r="BG128" s="109">
        <f t="shared" si="11"/>
        <v>330.31</v>
      </c>
      <c r="IE128" s="22"/>
      <c r="IF128" s="22"/>
      <c r="IG128" s="22"/>
      <c r="IH128" s="22"/>
      <c r="II128" s="22"/>
    </row>
    <row r="129" spans="1:243" s="21" customFormat="1" ht="320.25" customHeight="1">
      <c r="A129" s="34">
        <v>117</v>
      </c>
      <c r="B129" s="81" t="s">
        <v>420</v>
      </c>
      <c r="C129" s="36" t="s">
        <v>152</v>
      </c>
      <c r="D129" s="82">
        <v>282</v>
      </c>
      <c r="E129" s="83" t="s">
        <v>292</v>
      </c>
      <c r="F129" s="85">
        <v>266.96</v>
      </c>
      <c r="G129" s="23"/>
      <c r="H129" s="23"/>
      <c r="I129" s="38" t="s">
        <v>40</v>
      </c>
      <c r="J129" s="17">
        <f t="shared" si="6"/>
        <v>1</v>
      </c>
      <c r="K129" s="18" t="s">
        <v>65</v>
      </c>
      <c r="L129" s="18" t="s">
        <v>7</v>
      </c>
      <c r="M129" s="45"/>
      <c r="N129" s="23"/>
      <c r="O129" s="23"/>
      <c r="P129" s="44"/>
      <c r="Q129" s="23"/>
      <c r="R129" s="23"/>
      <c r="S129" s="44"/>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114">
        <f t="shared" si="7"/>
        <v>75282.72</v>
      </c>
      <c r="BB129" s="67">
        <f t="shared" si="8"/>
        <v>75282.72</v>
      </c>
      <c r="BC129" s="116" t="str">
        <f t="shared" si="9"/>
        <v>INR  Seventy Five Thousand Two Hundred &amp; Eighty Two  and Paise Seventy Two Only</v>
      </c>
      <c r="BE129" s="85">
        <v>236</v>
      </c>
      <c r="BF129" s="21">
        <f t="shared" si="10"/>
        <v>266.96320000000003</v>
      </c>
      <c r="BG129" s="109">
        <f t="shared" si="11"/>
        <v>266.96</v>
      </c>
      <c r="IE129" s="22"/>
      <c r="IF129" s="22"/>
      <c r="IG129" s="22"/>
      <c r="IH129" s="22"/>
      <c r="II129" s="22"/>
    </row>
    <row r="130" spans="1:243" s="21" customFormat="1" ht="317.25" customHeight="1">
      <c r="A130" s="34">
        <v>118</v>
      </c>
      <c r="B130" s="81" t="s">
        <v>421</v>
      </c>
      <c r="C130" s="36" t="s">
        <v>153</v>
      </c>
      <c r="D130" s="82">
        <v>235</v>
      </c>
      <c r="E130" s="83" t="s">
        <v>292</v>
      </c>
      <c r="F130" s="85">
        <v>200.22</v>
      </c>
      <c r="G130" s="23"/>
      <c r="H130" s="23"/>
      <c r="I130" s="38" t="s">
        <v>40</v>
      </c>
      <c r="J130" s="17">
        <f t="shared" si="6"/>
        <v>1</v>
      </c>
      <c r="K130" s="18" t="s">
        <v>65</v>
      </c>
      <c r="L130" s="18" t="s">
        <v>7</v>
      </c>
      <c r="M130" s="45"/>
      <c r="N130" s="23"/>
      <c r="O130" s="23"/>
      <c r="P130" s="44"/>
      <c r="Q130" s="23"/>
      <c r="R130" s="23"/>
      <c r="S130" s="44"/>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114">
        <f t="shared" si="7"/>
        <v>47051.7</v>
      </c>
      <c r="BB130" s="67">
        <f t="shared" si="8"/>
        <v>47051.7</v>
      </c>
      <c r="BC130" s="116" t="str">
        <f t="shared" si="9"/>
        <v>INR  Forty Seven Thousand  &amp;Fifty One  and Paise Seventy Only</v>
      </c>
      <c r="BE130" s="85">
        <v>177</v>
      </c>
      <c r="BF130" s="21">
        <f t="shared" si="10"/>
        <v>200.22240000000002</v>
      </c>
      <c r="BG130" s="109">
        <f t="shared" si="11"/>
        <v>200.22</v>
      </c>
      <c r="IE130" s="22"/>
      <c r="IF130" s="22"/>
      <c r="IG130" s="22"/>
      <c r="IH130" s="22"/>
      <c r="II130" s="22"/>
    </row>
    <row r="131" spans="1:243" s="21" customFormat="1" ht="317.25" customHeight="1">
      <c r="A131" s="34">
        <v>119</v>
      </c>
      <c r="B131" s="81" t="s">
        <v>546</v>
      </c>
      <c r="C131" s="36" t="s">
        <v>154</v>
      </c>
      <c r="D131" s="82">
        <v>250</v>
      </c>
      <c r="E131" s="83" t="s">
        <v>292</v>
      </c>
      <c r="F131" s="85">
        <v>154.97</v>
      </c>
      <c r="G131" s="23"/>
      <c r="H131" s="23"/>
      <c r="I131" s="38" t="s">
        <v>40</v>
      </c>
      <c r="J131" s="17">
        <f>IF(I131="Less(-)",-1,1)</f>
        <v>1</v>
      </c>
      <c r="K131" s="18" t="s">
        <v>65</v>
      </c>
      <c r="L131" s="18" t="s">
        <v>7</v>
      </c>
      <c r="M131" s="45"/>
      <c r="N131" s="23"/>
      <c r="O131" s="23"/>
      <c r="P131" s="44"/>
      <c r="Q131" s="23"/>
      <c r="R131" s="23"/>
      <c r="S131" s="44"/>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114">
        <f>total_amount_ba($B$2,$D$2,D131,F131,J131,K131,M131)</f>
        <v>38742.5</v>
      </c>
      <c r="BB131" s="67">
        <f>BA131+SUM(N131:AZ131)</f>
        <v>38742.5</v>
      </c>
      <c r="BC131" s="116" t="str">
        <f>SpellNumber(L131,BB131)</f>
        <v>INR  Thirty Eight Thousand Seven Hundred &amp; Forty Two  and Paise Fifty Only</v>
      </c>
      <c r="BE131" s="85">
        <v>137</v>
      </c>
      <c r="BF131" s="21">
        <f t="shared" si="10"/>
        <v>154.97440000000003</v>
      </c>
      <c r="BG131" s="109">
        <f t="shared" si="11"/>
        <v>154.97</v>
      </c>
      <c r="IE131" s="22"/>
      <c r="IF131" s="22"/>
      <c r="IG131" s="22"/>
      <c r="IH131" s="22"/>
      <c r="II131" s="22"/>
    </row>
    <row r="132" spans="1:243" s="21" customFormat="1" ht="314.25" customHeight="1">
      <c r="A132" s="34">
        <v>120</v>
      </c>
      <c r="B132" s="81" t="s">
        <v>547</v>
      </c>
      <c r="C132" s="36" t="s">
        <v>155</v>
      </c>
      <c r="D132" s="82">
        <v>254</v>
      </c>
      <c r="E132" s="83" t="s">
        <v>292</v>
      </c>
      <c r="F132" s="85">
        <v>178.73</v>
      </c>
      <c r="G132" s="23"/>
      <c r="H132" s="23"/>
      <c r="I132" s="38" t="s">
        <v>40</v>
      </c>
      <c r="J132" s="17">
        <f>IF(I132="Less(-)",-1,1)</f>
        <v>1</v>
      </c>
      <c r="K132" s="18" t="s">
        <v>65</v>
      </c>
      <c r="L132" s="18" t="s">
        <v>7</v>
      </c>
      <c r="M132" s="45"/>
      <c r="N132" s="23"/>
      <c r="O132" s="23"/>
      <c r="P132" s="44"/>
      <c r="Q132" s="23"/>
      <c r="R132" s="23"/>
      <c r="S132" s="44"/>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114">
        <f>total_amount_ba($B$2,$D$2,D132,F132,J132,K132,M132)</f>
        <v>45397.42</v>
      </c>
      <c r="BB132" s="67">
        <f>BA132+SUM(N132:AZ132)</f>
        <v>45397.42</v>
      </c>
      <c r="BC132" s="116" t="str">
        <f>SpellNumber(L132,BB132)</f>
        <v>INR  Forty Five Thousand Three Hundred &amp; Ninety Seven  and Paise Forty Two Only</v>
      </c>
      <c r="BE132" s="85">
        <v>158</v>
      </c>
      <c r="BF132" s="21">
        <f t="shared" si="10"/>
        <v>178.7296</v>
      </c>
      <c r="BG132" s="109">
        <f t="shared" si="11"/>
        <v>178.73</v>
      </c>
      <c r="IE132" s="22"/>
      <c r="IF132" s="22"/>
      <c r="IG132" s="22"/>
      <c r="IH132" s="22"/>
      <c r="II132" s="22"/>
    </row>
    <row r="133" spans="1:243" s="21" customFormat="1" ht="99.75" customHeight="1">
      <c r="A133" s="34">
        <v>121</v>
      </c>
      <c r="B133" s="81" t="s">
        <v>422</v>
      </c>
      <c r="C133" s="36" t="s">
        <v>156</v>
      </c>
      <c r="D133" s="82">
        <v>31</v>
      </c>
      <c r="E133" s="83" t="s">
        <v>293</v>
      </c>
      <c r="F133" s="85">
        <v>1861.96</v>
      </c>
      <c r="G133" s="23"/>
      <c r="H133" s="23"/>
      <c r="I133" s="38" t="s">
        <v>40</v>
      </c>
      <c r="J133" s="17">
        <f>IF(I133="Less(-)",-1,1)</f>
        <v>1</v>
      </c>
      <c r="K133" s="18" t="s">
        <v>65</v>
      </c>
      <c r="L133" s="18" t="s">
        <v>7</v>
      </c>
      <c r="M133" s="45"/>
      <c r="N133" s="23"/>
      <c r="O133" s="23"/>
      <c r="P133" s="44"/>
      <c r="Q133" s="23"/>
      <c r="R133" s="23"/>
      <c r="S133" s="44"/>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114">
        <f>total_amount_ba($B$2,$D$2,D133,F133,J133,K133,M133)</f>
        <v>57720.76</v>
      </c>
      <c r="BB133" s="67">
        <f>BA133+SUM(N133:AZ133)</f>
        <v>57720.76</v>
      </c>
      <c r="BC133" s="116" t="str">
        <f>SpellNumber(L133,BB133)</f>
        <v>INR  Fifty Seven Thousand Seven Hundred &amp; Twenty  and Paise Seventy Six Only</v>
      </c>
      <c r="BE133" s="85">
        <v>1646</v>
      </c>
      <c r="BF133" s="21">
        <f t="shared" si="10"/>
        <v>1861.9552000000003</v>
      </c>
      <c r="BG133" s="109">
        <f t="shared" si="11"/>
        <v>1861.96</v>
      </c>
      <c r="IE133" s="22"/>
      <c r="IF133" s="22"/>
      <c r="IG133" s="22"/>
      <c r="IH133" s="22"/>
      <c r="II133" s="22"/>
    </row>
    <row r="134" spans="1:243" s="21" customFormat="1" ht="103.5" customHeight="1">
      <c r="A134" s="34">
        <v>122</v>
      </c>
      <c r="B134" s="81" t="s">
        <v>423</v>
      </c>
      <c r="C134" s="36" t="s">
        <v>182</v>
      </c>
      <c r="D134" s="82">
        <v>27</v>
      </c>
      <c r="E134" s="83" t="s">
        <v>293</v>
      </c>
      <c r="F134" s="85">
        <v>1423.05</v>
      </c>
      <c r="G134" s="23"/>
      <c r="H134" s="23"/>
      <c r="I134" s="38" t="s">
        <v>40</v>
      </c>
      <c r="J134" s="17">
        <f t="shared" si="6"/>
        <v>1</v>
      </c>
      <c r="K134" s="18" t="s">
        <v>65</v>
      </c>
      <c r="L134" s="18" t="s">
        <v>7</v>
      </c>
      <c r="M134" s="45"/>
      <c r="N134" s="23"/>
      <c r="O134" s="23"/>
      <c r="P134" s="44"/>
      <c r="Q134" s="23"/>
      <c r="R134" s="23"/>
      <c r="S134" s="44"/>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114">
        <f t="shared" si="7"/>
        <v>38422.35</v>
      </c>
      <c r="BB134" s="67">
        <f t="shared" si="8"/>
        <v>38422.35</v>
      </c>
      <c r="BC134" s="116" t="str">
        <f t="shared" si="9"/>
        <v>INR  Thirty Eight Thousand Four Hundred &amp; Twenty Two  and Paise Thirty Five Only</v>
      </c>
      <c r="BE134" s="85">
        <v>1258</v>
      </c>
      <c r="BF134" s="21">
        <f t="shared" si="10"/>
        <v>1423.0496</v>
      </c>
      <c r="BG134" s="109">
        <f t="shared" si="11"/>
        <v>1423.05</v>
      </c>
      <c r="BH134" s="74"/>
      <c r="IE134" s="22"/>
      <c r="IF134" s="22"/>
      <c r="IG134" s="22"/>
      <c r="IH134" s="22"/>
      <c r="II134" s="22"/>
    </row>
    <row r="135" spans="1:243" s="70" customFormat="1" ht="100.5" customHeight="1">
      <c r="A135" s="34">
        <v>123</v>
      </c>
      <c r="B135" s="81" t="s">
        <v>424</v>
      </c>
      <c r="C135" s="36" t="s">
        <v>157</v>
      </c>
      <c r="D135" s="82">
        <v>27</v>
      </c>
      <c r="E135" s="83" t="s">
        <v>293</v>
      </c>
      <c r="F135" s="85">
        <v>1031.65</v>
      </c>
      <c r="G135" s="23"/>
      <c r="H135" s="23"/>
      <c r="I135" s="38" t="s">
        <v>40</v>
      </c>
      <c r="J135" s="17">
        <f t="shared" si="6"/>
        <v>1</v>
      </c>
      <c r="K135" s="18" t="s">
        <v>65</v>
      </c>
      <c r="L135" s="18" t="s">
        <v>7</v>
      </c>
      <c r="M135" s="45"/>
      <c r="N135" s="23"/>
      <c r="O135" s="23"/>
      <c r="P135" s="44"/>
      <c r="Q135" s="23"/>
      <c r="R135" s="23"/>
      <c r="S135" s="44"/>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114">
        <f t="shared" si="7"/>
        <v>27854.550000000003</v>
      </c>
      <c r="BB135" s="67">
        <f t="shared" si="8"/>
        <v>27854.550000000003</v>
      </c>
      <c r="BC135" s="116" t="str">
        <f t="shared" si="9"/>
        <v>INR  Twenty Seven Thousand Eight Hundred &amp; Fifty Four  and Paise Fifty Five Only</v>
      </c>
      <c r="BD135" s="74"/>
      <c r="BE135" s="85">
        <v>912</v>
      </c>
      <c r="BF135" s="21">
        <f t="shared" si="10"/>
        <v>1031.6544000000001</v>
      </c>
      <c r="BG135" s="109">
        <f t="shared" si="11"/>
        <v>1031.65</v>
      </c>
      <c r="BH135" s="21"/>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IE135" s="71"/>
      <c r="IF135" s="71"/>
      <c r="IG135" s="71"/>
      <c r="IH135" s="71"/>
      <c r="II135" s="71"/>
    </row>
    <row r="136" spans="1:243" s="21" customFormat="1" ht="72" customHeight="1">
      <c r="A136" s="34">
        <v>124</v>
      </c>
      <c r="B136" s="81" t="s">
        <v>425</v>
      </c>
      <c r="C136" s="36" t="s">
        <v>158</v>
      </c>
      <c r="D136" s="82">
        <v>1174</v>
      </c>
      <c r="E136" s="83" t="s">
        <v>292</v>
      </c>
      <c r="F136" s="85">
        <v>330.31</v>
      </c>
      <c r="G136" s="23"/>
      <c r="H136" s="23"/>
      <c r="I136" s="38" t="s">
        <v>40</v>
      </c>
      <c r="J136" s="17">
        <f t="shared" si="6"/>
        <v>1</v>
      </c>
      <c r="K136" s="18" t="s">
        <v>65</v>
      </c>
      <c r="L136" s="18" t="s">
        <v>7</v>
      </c>
      <c r="M136" s="45"/>
      <c r="N136" s="23"/>
      <c r="O136" s="23"/>
      <c r="P136" s="44"/>
      <c r="Q136" s="23"/>
      <c r="R136" s="23"/>
      <c r="S136" s="44"/>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114">
        <f t="shared" si="7"/>
        <v>387783.94</v>
      </c>
      <c r="BB136" s="67">
        <f t="shared" si="8"/>
        <v>387783.94</v>
      </c>
      <c r="BC136" s="116" t="str">
        <f t="shared" si="9"/>
        <v>INR  Three Lakh Eighty Seven Thousand Seven Hundred &amp; Eighty Three  and Paise Ninety Four Only</v>
      </c>
      <c r="BE136" s="85">
        <v>292</v>
      </c>
      <c r="BF136" s="21">
        <f t="shared" si="10"/>
        <v>330.3104</v>
      </c>
      <c r="BG136" s="109">
        <f t="shared" si="11"/>
        <v>330.31</v>
      </c>
      <c r="IE136" s="22"/>
      <c r="IF136" s="22"/>
      <c r="IG136" s="22"/>
      <c r="IH136" s="22"/>
      <c r="II136" s="22"/>
    </row>
    <row r="137" spans="1:243" s="21" customFormat="1" ht="72" customHeight="1">
      <c r="A137" s="34">
        <v>125</v>
      </c>
      <c r="B137" s="81" t="s">
        <v>426</v>
      </c>
      <c r="C137" s="36" t="s">
        <v>199</v>
      </c>
      <c r="D137" s="82">
        <v>70</v>
      </c>
      <c r="E137" s="83" t="s">
        <v>293</v>
      </c>
      <c r="F137" s="85">
        <v>220.58</v>
      </c>
      <c r="G137" s="23"/>
      <c r="H137" s="23"/>
      <c r="I137" s="38" t="s">
        <v>40</v>
      </c>
      <c r="J137" s="17">
        <f t="shared" si="6"/>
        <v>1</v>
      </c>
      <c r="K137" s="18" t="s">
        <v>65</v>
      </c>
      <c r="L137" s="18" t="s">
        <v>7</v>
      </c>
      <c r="M137" s="45"/>
      <c r="N137" s="23"/>
      <c r="O137" s="23"/>
      <c r="P137" s="44"/>
      <c r="Q137" s="23"/>
      <c r="R137" s="23"/>
      <c r="S137" s="44"/>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114">
        <f t="shared" si="7"/>
        <v>15440.6</v>
      </c>
      <c r="BB137" s="67">
        <f t="shared" si="8"/>
        <v>15440.6</v>
      </c>
      <c r="BC137" s="116" t="str">
        <f t="shared" si="9"/>
        <v>INR  Fifteen Thousand Four Hundred &amp; Forty  and Paise Sixty Only</v>
      </c>
      <c r="BE137" s="85">
        <v>195</v>
      </c>
      <c r="BF137" s="21">
        <f t="shared" si="10"/>
        <v>220.58400000000003</v>
      </c>
      <c r="BG137" s="109">
        <f t="shared" si="11"/>
        <v>220.58</v>
      </c>
      <c r="IE137" s="22"/>
      <c r="IF137" s="22"/>
      <c r="IG137" s="22"/>
      <c r="IH137" s="22"/>
      <c r="II137" s="22"/>
    </row>
    <row r="138" spans="1:243" s="21" customFormat="1" ht="70.5" customHeight="1">
      <c r="A138" s="34">
        <v>126</v>
      </c>
      <c r="B138" s="81" t="s">
        <v>427</v>
      </c>
      <c r="C138" s="36" t="s">
        <v>159</v>
      </c>
      <c r="D138" s="82">
        <v>78</v>
      </c>
      <c r="E138" s="83" t="s">
        <v>293</v>
      </c>
      <c r="F138" s="85">
        <v>166.29</v>
      </c>
      <c r="G138" s="23"/>
      <c r="H138" s="23"/>
      <c r="I138" s="38" t="s">
        <v>40</v>
      </c>
      <c r="J138" s="17">
        <f t="shared" si="6"/>
        <v>1</v>
      </c>
      <c r="K138" s="18" t="s">
        <v>65</v>
      </c>
      <c r="L138" s="18" t="s">
        <v>7</v>
      </c>
      <c r="M138" s="45"/>
      <c r="N138" s="23"/>
      <c r="O138" s="23"/>
      <c r="P138" s="44"/>
      <c r="Q138" s="23"/>
      <c r="R138" s="23"/>
      <c r="S138" s="44"/>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114">
        <f t="shared" si="7"/>
        <v>12970.619999999999</v>
      </c>
      <c r="BB138" s="67">
        <f t="shared" si="8"/>
        <v>12970.619999999999</v>
      </c>
      <c r="BC138" s="116" t="str">
        <f t="shared" si="9"/>
        <v>INR  Twelve Thousand Nine Hundred &amp; Seventy  and Paise Sixty Two Only</v>
      </c>
      <c r="BE138" s="85">
        <v>147</v>
      </c>
      <c r="BF138" s="21">
        <f t="shared" si="10"/>
        <v>166.28640000000001</v>
      </c>
      <c r="BG138" s="109">
        <f t="shared" si="11"/>
        <v>166.29</v>
      </c>
      <c r="IE138" s="22"/>
      <c r="IF138" s="22"/>
      <c r="IG138" s="22"/>
      <c r="IH138" s="22"/>
      <c r="II138" s="22"/>
    </row>
    <row r="139" spans="1:243" s="21" customFormat="1" ht="72.75" customHeight="1">
      <c r="A139" s="34">
        <v>127</v>
      </c>
      <c r="B139" s="81" t="s">
        <v>428</v>
      </c>
      <c r="C139" s="36" t="s">
        <v>160</v>
      </c>
      <c r="D139" s="82">
        <v>70</v>
      </c>
      <c r="E139" s="83" t="s">
        <v>293</v>
      </c>
      <c r="F139" s="85">
        <v>96.15</v>
      </c>
      <c r="G139" s="23"/>
      <c r="H139" s="23"/>
      <c r="I139" s="38" t="s">
        <v>40</v>
      </c>
      <c r="J139" s="17">
        <f>IF(I139="Less(-)",-1,1)</f>
        <v>1</v>
      </c>
      <c r="K139" s="18" t="s">
        <v>65</v>
      </c>
      <c r="L139" s="18" t="s">
        <v>7</v>
      </c>
      <c r="M139" s="45"/>
      <c r="N139" s="23"/>
      <c r="O139" s="23"/>
      <c r="P139" s="44"/>
      <c r="Q139" s="23"/>
      <c r="R139" s="23"/>
      <c r="S139" s="44"/>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114">
        <f>total_amount_ba($B$2,$D$2,D139,F139,J139,K139,M139)</f>
        <v>6730.5</v>
      </c>
      <c r="BB139" s="67">
        <f>BA139+SUM(N139:AZ139)</f>
        <v>6730.5</v>
      </c>
      <c r="BC139" s="116" t="str">
        <f>SpellNumber(L139,BB139)</f>
        <v>INR  Six Thousand Seven Hundred &amp; Thirty  and Paise Fifty Only</v>
      </c>
      <c r="BE139" s="85">
        <v>85</v>
      </c>
      <c r="BF139" s="21">
        <f t="shared" si="10"/>
        <v>96.152</v>
      </c>
      <c r="BG139" s="109">
        <f t="shared" si="11"/>
        <v>96.15</v>
      </c>
      <c r="IE139" s="22"/>
      <c r="IF139" s="22"/>
      <c r="IG139" s="22"/>
      <c r="IH139" s="22"/>
      <c r="II139" s="22"/>
    </row>
    <row r="140" spans="1:243" s="21" customFormat="1" ht="71.25" customHeight="1">
      <c r="A140" s="34">
        <v>128</v>
      </c>
      <c r="B140" s="81" t="s">
        <v>429</v>
      </c>
      <c r="C140" s="36" t="s">
        <v>200</v>
      </c>
      <c r="D140" s="82">
        <v>184</v>
      </c>
      <c r="E140" s="83" t="s">
        <v>293</v>
      </c>
      <c r="F140" s="85">
        <v>23.76</v>
      </c>
      <c r="G140" s="23"/>
      <c r="H140" s="23"/>
      <c r="I140" s="38" t="s">
        <v>40</v>
      </c>
      <c r="J140" s="17">
        <f t="shared" si="6"/>
        <v>1</v>
      </c>
      <c r="K140" s="18" t="s">
        <v>65</v>
      </c>
      <c r="L140" s="18" t="s">
        <v>7</v>
      </c>
      <c r="M140" s="45"/>
      <c r="N140" s="23"/>
      <c r="O140" s="23"/>
      <c r="P140" s="44"/>
      <c r="Q140" s="23"/>
      <c r="R140" s="23"/>
      <c r="S140" s="44"/>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114">
        <f t="shared" si="7"/>
        <v>4371.84</v>
      </c>
      <c r="BB140" s="67">
        <f t="shared" si="8"/>
        <v>4371.84</v>
      </c>
      <c r="BC140" s="116" t="str">
        <f t="shared" si="9"/>
        <v>INR  Four Thousand Three Hundred &amp; Seventy One  and Paise Eighty Four Only</v>
      </c>
      <c r="BE140" s="85">
        <v>21</v>
      </c>
      <c r="BF140" s="21">
        <f t="shared" si="10"/>
        <v>23.755200000000002</v>
      </c>
      <c r="BG140" s="109">
        <f t="shared" si="11"/>
        <v>23.76</v>
      </c>
      <c r="IE140" s="22"/>
      <c r="IF140" s="22"/>
      <c r="IG140" s="22"/>
      <c r="IH140" s="22"/>
      <c r="II140" s="22"/>
    </row>
    <row r="141" spans="1:243" s="21" customFormat="1" ht="72.75" customHeight="1">
      <c r="A141" s="34">
        <v>129</v>
      </c>
      <c r="B141" s="81" t="s">
        <v>430</v>
      </c>
      <c r="C141" s="36" t="s">
        <v>201</v>
      </c>
      <c r="D141" s="82">
        <v>16</v>
      </c>
      <c r="E141" s="83" t="s">
        <v>293</v>
      </c>
      <c r="F141" s="85">
        <v>37.33</v>
      </c>
      <c r="G141" s="23"/>
      <c r="H141" s="23"/>
      <c r="I141" s="38" t="s">
        <v>40</v>
      </c>
      <c r="J141" s="17">
        <f t="shared" si="6"/>
        <v>1</v>
      </c>
      <c r="K141" s="18" t="s">
        <v>65</v>
      </c>
      <c r="L141" s="18" t="s">
        <v>7</v>
      </c>
      <c r="M141" s="45"/>
      <c r="N141" s="23"/>
      <c r="O141" s="23"/>
      <c r="P141" s="44"/>
      <c r="Q141" s="23"/>
      <c r="R141" s="23"/>
      <c r="S141" s="44"/>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114">
        <f t="shared" si="7"/>
        <v>597.28</v>
      </c>
      <c r="BB141" s="67">
        <f t="shared" si="8"/>
        <v>597.28</v>
      </c>
      <c r="BC141" s="116" t="str">
        <f t="shared" si="9"/>
        <v>INR  Five Hundred &amp; Ninety Seven  and Paise Twenty Eight Only</v>
      </c>
      <c r="BE141" s="85">
        <v>33</v>
      </c>
      <c r="BF141" s="21">
        <f t="shared" si="10"/>
        <v>37.3296</v>
      </c>
      <c r="BG141" s="109">
        <f t="shared" si="11"/>
        <v>37.33</v>
      </c>
      <c r="IE141" s="22"/>
      <c r="IF141" s="22"/>
      <c r="IG141" s="22"/>
      <c r="IH141" s="22"/>
      <c r="II141" s="22"/>
    </row>
    <row r="142" spans="1:243" s="21" customFormat="1" ht="257.25" customHeight="1">
      <c r="A142" s="34">
        <v>130</v>
      </c>
      <c r="B142" s="81" t="s">
        <v>431</v>
      </c>
      <c r="C142" s="36" t="s">
        <v>161</v>
      </c>
      <c r="D142" s="82">
        <v>1174</v>
      </c>
      <c r="E142" s="83" t="s">
        <v>292</v>
      </c>
      <c r="F142" s="85">
        <v>64.48</v>
      </c>
      <c r="G142" s="23"/>
      <c r="H142" s="23"/>
      <c r="I142" s="38" t="s">
        <v>40</v>
      </c>
      <c r="J142" s="17">
        <f t="shared" si="6"/>
        <v>1</v>
      </c>
      <c r="K142" s="18" t="s">
        <v>65</v>
      </c>
      <c r="L142" s="18" t="s">
        <v>7</v>
      </c>
      <c r="M142" s="45"/>
      <c r="N142" s="23"/>
      <c r="O142" s="23"/>
      <c r="P142" s="44"/>
      <c r="Q142" s="23"/>
      <c r="R142" s="23"/>
      <c r="S142" s="44"/>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114">
        <f t="shared" si="7"/>
        <v>75699.52</v>
      </c>
      <c r="BB142" s="67">
        <f t="shared" si="8"/>
        <v>75699.52</v>
      </c>
      <c r="BC142" s="116" t="str">
        <f t="shared" si="9"/>
        <v>INR  Seventy Five Thousand Six Hundred &amp; Ninety Nine  and Paise Fifty Two Only</v>
      </c>
      <c r="BE142" s="85">
        <v>57</v>
      </c>
      <c r="BF142" s="21">
        <f t="shared" si="10"/>
        <v>64.47840000000001</v>
      </c>
      <c r="BG142" s="109">
        <f t="shared" si="11"/>
        <v>64.48</v>
      </c>
      <c r="IE142" s="22"/>
      <c r="IF142" s="22"/>
      <c r="IG142" s="22"/>
      <c r="IH142" s="22"/>
      <c r="II142" s="22"/>
    </row>
    <row r="143" spans="1:243" s="21" customFormat="1" ht="254.25" customHeight="1">
      <c r="A143" s="34">
        <v>131</v>
      </c>
      <c r="B143" s="81" t="s">
        <v>432</v>
      </c>
      <c r="C143" s="36" t="s">
        <v>162</v>
      </c>
      <c r="D143" s="82">
        <v>219</v>
      </c>
      <c r="E143" s="83" t="s">
        <v>292</v>
      </c>
      <c r="F143" s="85">
        <v>95.02</v>
      </c>
      <c r="G143" s="23"/>
      <c r="H143" s="23"/>
      <c r="I143" s="38" t="s">
        <v>40</v>
      </c>
      <c r="J143" s="17">
        <f t="shared" si="6"/>
        <v>1</v>
      </c>
      <c r="K143" s="18" t="s">
        <v>65</v>
      </c>
      <c r="L143" s="18" t="s">
        <v>7</v>
      </c>
      <c r="M143" s="45"/>
      <c r="N143" s="23"/>
      <c r="O143" s="23"/>
      <c r="P143" s="44"/>
      <c r="Q143" s="23"/>
      <c r="R143" s="23"/>
      <c r="S143" s="44"/>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114">
        <f t="shared" si="7"/>
        <v>20809.379999999997</v>
      </c>
      <c r="BB143" s="67">
        <f t="shared" si="8"/>
        <v>20809.379999999997</v>
      </c>
      <c r="BC143" s="116" t="str">
        <f t="shared" si="9"/>
        <v>INR  Twenty Thousand Eight Hundred &amp; Nine  and Paise Thirty Eight Only</v>
      </c>
      <c r="BE143" s="85">
        <v>84</v>
      </c>
      <c r="BF143" s="21">
        <f aca="true" t="shared" si="12" ref="BF143:BF160">BE143*1.12*1.01</f>
        <v>95.02080000000001</v>
      </c>
      <c r="BG143" s="109">
        <f aca="true" t="shared" si="13" ref="BG143:BG160">ROUND(BF143,2)</f>
        <v>95.02</v>
      </c>
      <c r="IE143" s="22"/>
      <c r="IF143" s="22"/>
      <c r="IG143" s="22"/>
      <c r="IH143" s="22"/>
      <c r="II143" s="22"/>
    </row>
    <row r="144" spans="1:243" s="21" customFormat="1" ht="99.75" customHeight="1">
      <c r="A144" s="34">
        <v>132</v>
      </c>
      <c r="B144" s="81" t="s">
        <v>433</v>
      </c>
      <c r="C144" s="36" t="s">
        <v>163</v>
      </c>
      <c r="D144" s="82">
        <v>59</v>
      </c>
      <c r="E144" s="83" t="s">
        <v>293</v>
      </c>
      <c r="F144" s="85">
        <v>3245.41</v>
      </c>
      <c r="G144" s="23"/>
      <c r="H144" s="23"/>
      <c r="I144" s="38" t="s">
        <v>40</v>
      </c>
      <c r="J144" s="17">
        <f t="shared" si="6"/>
        <v>1</v>
      </c>
      <c r="K144" s="18" t="s">
        <v>65</v>
      </c>
      <c r="L144" s="18" t="s">
        <v>7</v>
      </c>
      <c r="M144" s="45"/>
      <c r="N144" s="23"/>
      <c r="O144" s="23"/>
      <c r="P144" s="44"/>
      <c r="Q144" s="23"/>
      <c r="R144" s="23"/>
      <c r="S144" s="44"/>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114">
        <f t="shared" si="7"/>
        <v>191479.19</v>
      </c>
      <c r="BB144" s="67">
        <f t="shared" si="8"/>
        <v>191479.19</v>
      </c>
      <c r="BC144" s="116" t="str">
        <f t="shared" si="9"/>
        <v>INR  One Lakh Ninety One Thousand Four Hundred &amp; Seventy Nine  and Paise Nineteen Only</v>
      </c>
      <c r="BE144" s="85">
        <v>2869</v>
      </c>
      <c r="BF144" s="21">
        <f t="shared" si="12"/>
        <v>3245.4128</v>
      </c>
      <c r="BG144" s="109">
        <f t="shared" si="13"/>
        <v>3245.41</v>
      </c>
      <c r="IE144" s="22"/>
      <c r="IF144" s="22"/>
      <c r="IG144" s="22"/>
      <c r="IH144" s="22"/>
      <c r="II144" s="22"/>
    </row>
    <row r="145" spans="1:243" s="21" customFormat="1" ht="61.5" customHeight="1">
      <c r="A145" s="34">
        <v>133</v>
      </c>
      <c r="B145" s="81" t="s">
        <v>434</v>
      </c>
      <c r="C145" s="36" t="s">
        <v>165</v>
      </c>
      <c r="D145" s="82">
        <v>67</v>
      </c>
      <c r="E145" s="83" t="s">
        <v>293</v>
      </c>
      <c r="F145" s="85">
        <v>1280.52</v>
      </c>
      <c r="G145" s="23"/>
      <c r="H145" s="23"/>
      <c r="I145" s="38" t="s">
        <v>40</v>
      </c>
      <c r="J145" s="17">
        <f aca="true" t="shared" si="14" ref="J145:J208">IF(I145="Less(-)",-1,1)</f>
        <v>1</v>
      </c>
      <c r="K145" s="18" t="s">
        <v>65</v>
      </c>
      <c r="L145" s="18" t="s">
        <v>7</v>
      </c>
      <c r="M145" s="45"/>
      <c r="N145" s="23"/>
      <c r="O145" s="23"/>
      <c r="P145" s="44"/>
      <c r="Q145" s="23"/>
      <c r="R145" s="23"/>
      <c r="S145" s="44"/>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114">
        <f aca="true" t="shared" si="15" ref="BA145:BA208">total_amount_ba($B$2,$D$2,D145,F145,J145,K145,M145)</f>
        <v>85794.84</v>
      </c>
      <c r="BB145" s="67">
        <f aca="true" t="shared" si="16" ref="BB145:BB208">BA145+SUM(N145:AZ145)</f>
        <v>85794.84</v>
      </c>
      <c r="BC145" s="116" t="str">
        <f aca="true" t="shared" si="17" ref="BC145:BC208">SpellNumber(L145,BB145)</f>
        <v>INR  Eighty Five Thousand Seven Hundred &amp; Ninety Four  and Paise Eighty Four Only</v>
      </c>
      <c r="BE145" s="85">
        <v>1132</v>
      </c>
      <c r="BF145" s="21">
        <f t="shared" si="12"/>
        <v>1280.5184000000002</v>
      </c>
      <c r="BG145" s="109">
        <f t="shared" si="13"/>
        <v>1280.52</v>
      </c>
      <c r="IE145" s="22"/>
      <c r="IF145" s="22"/>
      <c r="IG145" s="22"/>
      <c r="IH145" s="22"/>
      <c r="II145" s="22"/>
    </row>
    <row r="146" spans="1:243" s="21" customFormat="1" ht="72" customHeight="1">
      <c r="A146" s="34">
        <v>134</v>
      </c>
      <c r="B146" s="81" t="s">
        <v>435</v>
      </c>
      <c r="C146" s="36" t="s">
        <v>166</v>
      </c>
      <c r="D146" s="82">
        <v>12</v>
      </c>
      <c r="E146" s="83" t="s">
        <v>293</v>
      </c>
      <c r="F146" s="85">
        <v>4284.99</v>
      </c>
      <c r="G146" s="23"/>
      <c r="H146" s="23"/>
      <c r="I146" s="38" t="s">
        <v>40</v>
      </c>
      <c r="J146" s="17">
        <f t="shared" si="14"/>
        <v>1</v>
      </c>
      <c r="K146" s="18" t="s">
        <v>65</v>
      </c>
      <c r="L146" s="18" t="s">
        <v>7</v>
      </c>
      <c r="M146" s="45"/>
      <c r="N146" s="23"/>
      <c r="O146" s="23"/>
      <c r="P146" s="44"/>
      <c r="Q146" s="23"/>
      <c r="R146" s="23"/>
      <c r="S146" s="44"/>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114">
        <f t="shared" si="15"/>
        <v>51419.88</v>
      </c>
      <c r="BB146" s="67">
        <f t="shared" si="16"/>
        <v>51419.88</v>
      </c>
      <c r="BC146" s="116" t="str">
        <f t="shared" si="17"/>
        <v>INR  Fifty One Thousand Four Hundred &amp; Nineteen  and Paise Eighty Eight Only</v>
      </c>
      <c r="BE146" s="85">
        <v>3788</v>
      </c>
      <c r="BF146" s="21">
        <f t="shared" si="12"/>
        <v>4284.985600000001</v>
      </c>
      <c r="BG146" s="109">
        <f t="shared" si="13"/>
        <v>4284.99</v>
      </c>
      <c r="IE146" s="22"/>
      <c r="IF146" s="22"/>
      <c r="IG146" s="22"/>
      <c r="IH146" s="22"/>
      <c r="II146" s="22"/>
    </row>
    <row r="147" spans="1:243" s="21" customFormat="1" ht="198.75" customHeight="1">
      <c r="A147" s="34">
        <v>135</v>
      </c>
      <c r="B147" s="81" t="s">
        <v>436</v>
      </c>
      <c r="C147" s="36" t="s">
        <v>167</v>
      </c>
      <c r="D147" s="82">
        <v>39</v>
      </c>
      <c r="E147" s="83" t="s">
        <v>293</v>
      </c>
      <c r="F147" s="85">
        <v>3687.71</v>
      </c>
      <c r="G147" s="23"/>
      <c r="H147" s="23"/>
      <c r="I147" s="38" t="s">
        <v>40</v>
      </c>
      <c r="J147" s="17">
        <f t="shared" si="14"/>
        <v>1</v>
      </c>
      <c r="K147" s="18" t="s">
        <v>65</v>
      </c>
      <c r="L147" s="18" t="s">
        <v>7</v>
      </c>
      <c r="M147" s="45"/>
      <c r="N147" s="23"/>
      <c r="O147" s="23"/>
      <c r="P147" s="44"/>
      <c r="Q147" s="23"/>
      <c r="R147" s="23"/>
      <c r="S147" s="44"/>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114">
        <f t="shared" si="15"/>
        <v>143820.69</v>
      </c>
      <c r="BB147" s="67">
        <f t="shared" si="16"/>
        <v>143820.69</v>
      </c>
      <c r="BC147" s="116" t="str">
        <f t="shared" si="17"/>
        <v>INR  One Lakh Forty Three Thousand Eight Hundred &amp; Twenty  and Paise Sixty Nine Only</v>
      </c>
      <c r="BE147" s="85">
        <v>3260</v>
      </c>
      <c r="BF147" s="21">
        <f t="shared" si="12"/>
        <v>3687.7120000000004</v>
      </c>
      <c r="BG147" s="109">
        <f t="shared" si="13"/>
        <v>3687.71</v>
      </c>
      <c r="IE147" s="22"/>
      <c r="IF147" s="22"/>
      <c r="IG147" s="22"/>
      <c r="IH147" s="22"/>
      <c r="II147" s="22"/>
    </row>
    <row r="148" spans="1:243" s="21" customFormat="1" ht="409.5">
      <c r="A148" s="34">
        <v>136</v>
      </c>
      <c r="B148" s="81" t="s">
        <v>437</v>
      </c>
      <c r="C148" s="36" t="s">
        <v>168</v>
      </c>
      <c r="D148" s="82">
        <v>39</v>
      </c>
      <c r="E148" s="83" t="s">
        <v>293</v>
      </c>
      <c r="F148" s="85">
        <v>1693.41</v>
      </c>
      <c r="G148" s="23"/>
      <c r="H148" s="23"/>
      <c r="I148" s="38" t="s">
        <v>40</v>
      </c>
      <c r="J148" s="17">
        <f t="shared" si="14"/>
        <v>1</v>
      </c>
      <c r="K148" s="18" t="s">
        <v>65</v>
      </c>
      <c r="L148" s="18" t="s">
        <v>7</v>
      </c>
      <c r="M148" s="45"/>
      <c r="N148" s="23"/>
      <c r="O148" s="23"/>
      <c r="P148" s="44"/>
      <c r="Q148" s="23"/>
      <c r="R148" s="23"/>
      <c r="S148" s="44"/>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114">
        <f t="shared" si="15"/>
        <v>66042.99</v>
      </c>
      <c r="BB148" s="67">
        <f t="shared" si="16"/>
        <v>66042.99</v>
      </c>
      <c r="BC148" s="116" t="str">
        <f t="shared" si="17"/>
        <v>INR  Sixty Six Thousand  &amp;Forty Two  and Paise Ninety Nine Only</v>
      </c>
      <c r="BE148" s="85">
        <v>1497</v>
      </c>
      <c r="BF148" s="21">
        <f t="shared" si="12"/>
        <v>1693.4064</v>
      </c>
      <c r="BG148" s="109">
        <f t="shared" si="13"/>
        <v>1693.41</v>
      </c>
      <c r="IE148" s="22"/>
      <c r="IF148" s="22"/>
      <c r="IG148" s="22"/>
      <c r="IH148" s="22"/>
      <c r="II148" s="22"/>
    </row>
    <row r="149" spans="1:243" s="21" customFormat="1" ht="72" customHeight="1">
      <c r="A149" s="34">
        <v>137</v>
      </c>
      <c r="B149" s="81" t="s">
        <v>438</v>
      </c>
      <c r="C149" s="36" t="s">
        <v>169</v>
      </c>
      <c r="D149" s="82">
        <v>172</v>
      </c>
      <c r="E149" s="83" t="s">
        <v>293</v>
      </c>
      <c r="F149" s="85">
        <v>102.94</v>
      </c>
      <c r="G149" s="23"/>
      <c r="H149" s="23"/>
      <c r="I149" s="38" t="s">
        <v>40</v>
      </c>
      <c r="J149" s="17">
        <f>IF(I149="Less(-)",-1,1)</f>
        <v>1</v>
      </c>
      <c r="K149" s="18" t="s">
        <v>65</v>
      </c>
      <c r="L149" s="18" t="s">
        <v>7</v>
      </c>
      <c r="M149" s="45"/>
      <c r="N149" s="23"/>
      <c r="O149" s="23"/>
      <c r="P149" s="44"/>
      <c r="Q149" s="23"/>
      <c r="R149" s="23"/>
      <c r="S149" s="44"/>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114">
        <f>total_amount_ba($B$2,$D$2,D149,F149,J149,K149,M149)</f>
        <v>17705.68</v>
      </c>
      <c r="BB149" s="67">
        <f>BA149+SUM(N149:AZ149)</f>
        <v>17705.68</v>
      </c>
      <c r="BC149" s="116" t="str">
        <f>SpellNumber(L149,BB149)</f>
        <v>INR  Seventeen Thousand Seven Hundred &amp; Five  and Paise Sixty Eight Only</v>
      </c>
      <c r="BE149" s="85">
        <v>91</v>
      </c>
      <c r="BF149" s="21">
        <f t="shared" si="12"/>
        <v>102.93920000000001</v>
      </c>
      <c r="BG149" s="109">
        <f t="shared" si="13"/>
        <v>102.94</v>
      </c>
      <c r="IE149" s="22"/>
      <c r="IF149" s="22"/>
      <c r="IG149" s="22"/>
      <c r="IH149" s="22"/>
      <c r="II149" s="22"/>
    </row>
    <row r="150" spans="1:243" s="21" customFormat="1" ht="85.5" customHeight="1">
      <c r="A150" s="34">
        <v>138</v>
      </c>
      <c r="B150" s="81" t="s">
        <v>439</v>
      </c>
      <c r="C150" s="36" t="s">
        <v>170</v>
      </c>
      <c r="D150" s="82">
        <v>172</v>
      </c>
      <c r="E150" s="83" t="s">
        <v>293</v>
      </c>
      <c r="F150" s="85">
        <v>121.04</v>
      </c>
      <c r="G150" s="23"/>
      <c r="H150" s="23"/>
      <c r="I150" s="38" t="s">
        <v>40</v>
      </c>
      <c r="J150" s="17">
        <f t="shared" si="14"/>
        <v>1</v>
      </c>
      <c r="K150" s="18" t="s">
        <v>65</v>
      </c>
      <c r="L150" s="18" t="s">
        <v>7</v>
      </c>
      <c r="M150" s="45"/>
      <c r="N150" s="23"/>
      <c r="O150" s="23"/>
      <c r="P150" s="44"/>
      <c r="Q150" s="23"/>
      <c r="R150" s="23"/>
      <c r="S150" s="44"/>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114">
        <f t="shared" si="15"/>
        <v>20818.88</v>
      </c>
      <c r="BB150" s="67">
        <f t="shared" si="16"/>
        <v>20818.88</v>
      </c>
      <c r="BC150" s="116" t="str">
        <f t="shared" si="17"/>
        <v>INR  Twenty Thousand Eight Hundred &amp; Eighteen  and Paise Eighty Eight Only</v>
      </c>
      <c r="BE150" s="85">
        <v>107</v>
      </c>
      <c r="BF150" s="21">
        <f t="shared" si="12"/>
        <v>121.03840000000002</v>
      </c>
      <c r="BG150" s="109">
        <f t="shared" si="13"/>
        <v>121.04</v>
      </c>
      <c r="IE150" s="22"/>
      <c r="IF150" s="22"/>
      <c r="IG150" s="22"/>
      <c r="IH150" s="22"/>
      <c r="II150" s="22"/>
    </row>
    <row r="151" spans="1:243" s="21" customFormat="1" ht="101.25" customHeight="1">
      <c r="A151" s="34">
        <v>139</v>
      </c>
      <c r="B151" s="81" t="s">
        <v>440</v>
      </c>
      <c r="C151" s="36" t="s">
        <v>171</v>
      </c>
      <c r="D151" s="82">
        <v>59</v>
      </c>
      <c r="E151" s="83" t="s">
        <v>293</v>
      </c>
      <c r="F151" s="85">
        <v>669.67</v>
      </c>
      <c r="G151" s="23"/>
      <c r="H151" s="23"/>
      <c r="I151" s="38" t="s">
        <v>40</v>
      </c>
      <c r="J151" s="17">
        <f t="shared" si="14"/>
        <v>1</v>
      </c>
      <c r="K151" s="18" t="s">
        <v>65</v>
      </c>
      <c r="L151" s="18" t="s">
        <v>7</v>
      </c>
      <c r="M151" s="45"/>
      <c r="N151" s="23"/>
      <c r="O151" s="23"/>
      <c r="P151" s="44"/>
      <c r="Q151" s="23"/>
      <c r="R151" s="23"/>
      <c r="S151" s="44"/>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114">
        <f t="shared" si="15"/>
        <v>39510.53</v>
      </c>
      <c r="BB151" s="67">
        <f t="shared" si="16"/>
        <v>39510.53</v>
      </c>
      <c r="BC151" s="116" t="str">
        <f t="shared" si="17"/>
        <v>INR  Thirty Nine Thousand Five Hundred &amp; Ten  and Paise Fifty Three Only</v>
      </c>
      <c r="BE151" s="85">
        <v>592</v>
      </c>
      <c r="BF151" s="21">
        <f t="shared" si="12"/>
        <v>669.6704000000001</v>
      </c>
      <c r="BG151" s="109">
        <f t="shared" si="13"/>
        <v>669.67</v>
      </c>
      <c r="IE151" s="22"/>
      <c r="IF151" s="22"/>
      <c r="IG151" s="22"/>
      <c r="IH151" s="22"/>
      <c r="II151" s="22"/>
    </row>
    <row r="152" spans="1:243" s="21" customFormat="1" ht="72.75" customHeight="1">
      <c r="A152" s="34">
        <v>140</v>
      </c>
      <c r="B152" s="81" t="s">
        <v>441</v>
      </c>
      <c r="C152" s="36" t="s">
        <v>172</v>
      </c>
      <c r="D152" s="82">
        <v>113</v>
      </c>
      <c r="E152" s="83" t="s">
        <v>293</v>
      </c>
      <c r="F152" s="85">
        <v>537.32</v>
      </c>
      <c r="G152" s="23"/>
      <c r="H152" s="23"/>
      <c r="I152" s="38" t="s">
        <v>40</v>
      </c>
      <c r="J152" s="17">
        <f t="shared" si="14"/>
        <v>1</v>
      </c>
      <c r="K152" s="18" t="s">
        <v>65</v>
      </c>
      <c r="L152" s="18" t="s">
        <v>7</v>
      </c>
      <c r="M152" s="45"/>
      <c r="N152" s="23"/>
      <c r="O152" s="23"/>
      <c r="P152" s="44"/>
      <c r="Q152" s="23"/>
      <c r="R152" s="23"/>
      <c r="S152" s="44"/>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114">
        <f t="shared" si="15"/>
        <v>60717.16</v>
      </c>
      <c r="BB152" s="67">
        <f t="shared" si="16"/>
        <v>60717.16</v>
      </c>
      <c r="BC152" s="116" t="str">
        <f t="shared" si="17"/>
        <v>INR  Sixty Thousand Seven Hundred &amp; Seventeen  and Paise Sixteen Only</v>
      </c>
      <c r="BE152" s="85">
        <v>475</v>
      </c>
      <c r="BF152" s="21">
        <f t="shared" si="12"/>
        <v>537.32</v>
      </c>
      <c r="BG152" s="109">
        <f t="shared" si="13"/>
        <v>537.32</v>
      </c>
      <c r="IE152" s="22"/>
      <c r="IF152" s="22"/>
      <c r="IG152" s="22"/>
      <c r="IH152" s="22"/>
      <c r="II152" s="22"/>
    </row>
    <row r="153" spans="1:243" s="21" customFormat="1" ht="409.5">
      <c r="A153" s="34">
        <v>141</v>
      </c>
      <c r="B153" s="81" t="s">
        <v>442</v>
      </c>
      <c r="C153" s="36" t="s">
        <v>173</v>
      </c>
      <c r="D153" s="82">
        <v>113</v>
      </c>
      <c r="E153" s="83" t="s">
        <v>293</v>
      </c>
      <c r="F153" s="85">
        <v>212.67</v>
      </c>
      <c r="G153" s="23"/>
      <c r="H153" s="23"/>
      <c r="I153" s="38" t="s">
        <v>40</v>
      </c>
      <c r="J153" s="17">
        <f t="shared" si="14"/>
        <v>1</v>
      </c>
      <c r="K153" s="18" t="s">
        <v>65</v>
      </c>
      <c r="L153" s="18" t="s">
        <v>7</v>
      </c>
      <c r="M153" s="45"/>
      <c r="N153" s="23"/>
      <c r="O153" s="23"/>
      <c r="P153" s="44"/>
      <c r="Q153" s="23"/>
      <c r="R153" s="23"/>
      <c r="S153" s="44"/>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114">
        <f t="shared" si="15"/>
        <v>24031.71</v>
      </c>
      <c r="BB153" s="67">
        <f t="shared" si="16"/>
        <v>24031.71</v>
      </c>
      <c r="BC153" s="116" t="str">
        <f t="shared" si="17"/>
        <v>INR  Twenty Four Thousand  &amp;Thirty One  and Paise Seventy One Only</v>
      </c>
      <c r="BE153" s="85">
        <v>188</v>
      </c>
      <c r="BF153" s="21">
        <f t="shared" si="12"/>
        <v>212.66560000000004</v>
      </c>
      <c r="BG153" s="109">
        <f t="shared" si="13"/>
        <v>212.67</v>
      </c>
      <c r="IE153" s="22"/>
      <c r="IF153" s="22"/>
      <c r="IG153" s="22"/>
      <c r="IH153" s="22"/>
      <c r="II153" s="22"/>
    </row>
    <row r="154" spans="1:243" s="21" customFormat="1" ht="102" customHeight="1">
      <c r="A154" s="34">
        <v>142</v>
      </c>
      <c r="B154" s="81" t="s">
        <v>443</v>
      </c>
      <c r="C154" s="36" t="s">
        <v>174</v>
      </c>
      <c r="D154" s="82">
        <v>59</v>
      </c>
      <c r="E154" s="83" t="s">
        <v>293</v>
      </c>
      <c r="F154" s="85">
        <v>693.43</v>
      </c>
      <c r="G154" s="23"/>
      <c r="H154" s="23"/>
      <c r="I154" s="38" t="s">
        <v>40</v>
      </c>
      <c r="J154" s="17">
        <f>IF(I154="Less(-)",-1,1)</f>
        <v>1</v>
      </c>
      <c r="K154" s="18" t="s">
        <v>65</v>
      </c>
      <c r="L154" s="18" t="s">
        <v>7</v>
      </c>
      <c r="M154" s="45"/>
      <c r="N154" s="23"/>
      <c r="O154" s="23"/>
      <c r="P154" s="44"/>
      <c r="Q154" s="23"/>
      <c r="R154" s="23"/>
      <c r="S154" s="44"/>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114">
        <f>total_amount_ba($B$2,$D$2,D154,F154,J154,K154,M154)</f>
        <v>40912.369999999995</v>
      </c>
      <c r="BB154" s="67">
        <f>BA154+SUM(N154:AZ154)</f>
        <v>40912.369999999995</v>
      </c>
      <c r="BC154" s="116" t="str">
        <f>SpellNumber(L154,BB154)</f>
        <v>INR  Forty Thousand Nine Hundred &amp; Twelve  and Paise Thirty Seven Only</v>
      </c>
      <c r="BE154" s="85">
        <v>613</v>
      </c>
      <c r="BF154" s="21">
        <f t="shared" si="12"/>
        <v>693.4256</v>
      </c>
      <c r="BG154" s="109">
        <f t="shared" si="13"/>
        <v>693.43</v>
      </c>
      <c r="IE154" s="22"/>
      <c r="IF154" s="22"/>
      <c r="IG154" s="22"/>
      <c r="IH154" s="22"/>
      <c r="II154" s="22"/>
    </row>
    <row r="155" spans="1:243" s="21" customFormat="1" ht="72" customHeight="1">
      <c r="A155" s="34">
        <v>143</v>
      </c>
      <c r="B155" s="81" t="s">
        <v>444</v>
      </c>
      <c r="C155" s="36" t="s">
        <v>175</v>
      </c>
      <c r="D155" s="82">
        <v>172</v>
      </c>
      <c r="E155" s="83" t="s">
        <v>293</v>
      </c>
      <c r="F155" s="85">
        <v>973.96</v>
      </c>
      <c r="G155" s="23"/>
      <c r="H155" s="23"/>
      <c r="I155" s="38" t="s">
        <v>40</v>
      </c>
      <c r="J155" s="17">
        <f t="shared" si="14"/>
        <v>1</v>
      </c>
      <c r="K155" s="18" t="s">
        <v>65</v>
      </c>
      <c r="L155" s="18" t="s">
        <v>7</v>
      </c>
      <c r="M155" s="45"/>
      <c r="N155" s="23"/>
      <c r="O155" s="23"/>
      <c r="P155" s="44"/>
      <c r="Q155" s="23"/>
      <c r="R155" s="23"/>
      <c r="S155" s="44"/>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114">
        <f t="shared" si="15"/>
        <v>167521.12</v>
      </c>
      <c r="BB155" s="67">
        <f t="shared" si="16"/>
        <v>167521.12</v>
      </c>
      <c r="BC155" s="116" t="str">
        <f t="shared" si="17"/>
        <v>INR  One Lakh Sixty Seven Thousand Five Hundred &amp; Twenty One  and Paise Twelve Only</v>
      </c>
      <c r="BD155" s="74"/>
      <c r="BE155" s="85">
        <v>861</v>
      </c>
      <c r="BF155" s="21">
        <f t="shared" si="12"/>
        <v>973.9632</v>
      </c>
      <c r="BG155" s="109">
        <f t="shared" si="13"/>
        <v>973.96</v>
      </c>
      <c r="IE155" s="22"/>
      <c r="IF155" s="22"/>
      <c r="IG155" s="22"/>
      <c r="IH155" s="22"/>
      <c r="II155" s="22"/>
    </row>
    <row r="156" spans="1:243" s="21" customFormat="1" ht="71.25" customHeight="1">
      <c r="A156" s="34">
        <v>144</v>
      </c>
      <c r="B156" s="81" t="s">
        <v>445</v>
      </c>
      <c r="C156" s="36" t="s">
        <v>176</v>
      </c>
      <c r="D156" s="82">
        <v>133</v>
      </c>
      <c r="E156" s="83" t="s">
        <v>293</v>
      </c>
      <c r="F156" s="85">
        <v>921.93</v>
      </c>
      <c r="G156" s="23"/>
      <c r="H156" s="23"/>
      <c r="I156" s="38" t="s">
        <v>40</v>
      </c>
      <c r="J156" s="17">
        <f t="shared" si="14"/>
        <v>1</v>
      </c>
      <c r="K156" s="18" t="s">
        <v>65</v>
      </c>
      <c r="L156" s="18" t="s">
        <v>7</v>
      </c>
      <c r="M156" s="45"/>
      <c r="N156" s="23"/>
      <c r="O156" s="23"/>
      <c r="P156" s="44"/>
      <c r="Q156" s="23"/>
      <c r="R156" s="23"/>
      <c r="S156" s="44"/>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114">
        <f t="shared" si="15"/>
        <v>122616.68999999999</v>
      </c>
      <c r="BB156" s="67">
        <f t="shared" si="16"/>
        <v>122616.68999999999</v>
      </c>
      <c r="BC156" s="116" t="str">
        <f t="shared" si="17"/>
        <v>INR  One Lakh Twenty Two Thousand Six Hundred &amp; Sixteen  and Paise Sixty Nine Only</v>
      </c>
      <c r="BE156" s="85">
        <v>815</v>
      </c>
      <c r="BF156" s="21">
        <f t="shared" si="12"/>
        <v>921.9280000000001</v>
      </c>
      <c r="BG156" s="109">
        <f t="shared" si="13"/>
        <v>921.93</v>
      </c>
      <c r="IE156" s="22"/>
      <c r="IF156" s="22"/>
      <c r="IG156" s="22"/>
      <c r="IH156" s="22"/>
      <c r="II156" s="22"/>
    </row>
    <row r="157" spans="1:243" s="21" customFormat="1" ht="71.25" customHeight="1">
      <c r="A157" s="34">
        <v>145</v>
      </c>
      <c r="B157" s="81" t="s">
        <v>446</v>
      </c>
      <c r="C157" s="36" t="s">
        <v>177</v>
      </c>
      <c r="D157" s="82">
        <v>113</v>
      </c>
      <c r="E157" s="83" t="s">
        <v>293</v>
      </c>
      <c r="F157" s="85">
        <v>2703.57</v>
      </c>
      <c r="G157" s="23"/>
      <c r="H157" s="23"/>
      <c r="I157" s="38" t="s">
        <v>40</v>
      </c>
      <c r="J157" s="17">
        <f t="shared" si="14"/>
        <v>1</v>
      </c>
      <c r="K157" s="18" t="s">
        <v>65</v>
      </c>
      <c r="L157" s="18" t="s">
        <v>7</v>
      </c>
      <c r="M157" s="45"/>
      <c r="N157" s="23"/>
      <c r="O157" s="23"/>
      <c r="P157" s="44"/>
      <c r="Q157" s="23"/>
      <c r="R157" s="23"/>
      <c r="S157" s="44"/>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114">
        <f t="shared" si="15"/>
        <v>305503.41000000003</v>
      </c>
      <c r="BB157" s="67">
        <f t="shared" si="16"/>
        <v>305503.41000000003</v>
      </c>
      <c r="BC157" s="116" t="str">
        <f t="shared" si="17"/>
        <v>INR  Three Lakh Five Thousand Five Hundred &amp; Three  and Paise Forty One Only</v>
      </c>
      <c r="BE157" s="85">
        <v>2390</v>
      </c>
      <c r="BF157" s="21">
        <f t="shared" si="12"/>
        <v>2703.568</v>
      </c>
      <c r="BG157" s="109">
        <f t="shared" si="13"/>
        <v>2703.57</v>
      </c>
      <c r="IE157" s="22"/>
      <c r="IF157" s="22"/>
      <c r="IG157" s="22"/>
      <c r="IH157" s="22"/>
      <c r="II157" s="22"/>
    </row>
    <row r="158" spans="1:243" s="21" customFormat="1" ht="87" customHeight="1">
      <c r="A158" s="34">
        <v>146</v>
      </c>
      <c r="B158" s="81" t="s">
        <v>447</v>
      </c>
      <c r="C158" s="36" t="s">
        <v>178</v>
      </c>
      <c r="D158" s="82">
        <v>113</v>
      </c>
      <c r="E158" s="83" t="s">
        <v>293</v>
      </c>
      <c r="F158" s="85">
        <v>511.3</v>
      </c>
      <c r="G158" s="23"/>
      <c r="H158" s="23"/>
      <c r="I158" s="38" t="s">
        <v>40</v>
      </c>
      <c r="J158" s="17">
        <f t="shared" si="14"/>
        <v>1</v>
      </c>
      <c r="K158" s="18" t="s">
        <v>65</v>
      </c>
      <c r="L158" s="18" t="s">
        <v>7</v>
      </c>
      <c r="M158" s="45"/>
      <c r="N158" s="23"/>
      <c r="O158" s="23"/>
      <c r="P158" s="44"/>
      <c r="Q158" s="23"/>
      <c r="R158" s="23"/>
      <c r="S158" s="44"/>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114">
        <f t="shared" si="15"/>
        <v>57776.9</v>
      </c>
      <c r="BB158" s="67">
        <f t="shared" si="16"/>
        <v>57776.9</v>
      </c>
      <c r="BC158" s="116" t="str">
        <f t="shared" si="17"/>
        <v>INR  Fifty Seven Thousand Seven Hundred &amp; Seventy Six  and Paise Ninety Only</v>
      </c>
      <c r="BE158" s="85">
        <v>452</v>
      </c>
      <c r="BF158" s="21">
        <f t="shared" si="12"/>
        <v>511.3024000000001</v>
      </c>
      <c r="BG158" s="109">
        <f t="shared" si="13"/>
        <v>511.3</v>
      </c>
      <c r="IE158" s="22"/>
      <c r="IF158" s="22"/>
      <c r="IG158" s="22"/>
      <c r="IH158" s="22"/>
      <c r="II158" s="22"/>
    </row>
    <row r="159" spans="1:243" s="21" customFormat="1" ht="409.5">
      <c r="A159" s="34">
        <v>147</v>
      </c>
      <c r="B159" s="81" t="s">
        <v>448</v>
      </c>
      <c r="C159" s="36" t="s">
        <v>179</v>
      </c>
      <c r="D159" s="82">
        <v>67</v>
      </c>
      <c r="E159" s="83" t="s">
        <v>293</v>
      </c>
      <c r="F159" s="85">
        <v>96.15</v>
      </c>
      <c r="G159" s="23"/>
      <c r="H159" s="23"/>
      <c r="I159" s="38" t="s">
        <v>40</v>
      </c>
      <c r="J159" s="17">
        <f t="shared" si="14"/>
        <v>1</v>
      </c>
      <c r="K159" s="18" t="s">
        <v>65</v>
      </c>
      <c r="L159" s="18" t="s">
        <v>7</v>
      </c>
      <c r="M159" s="45"/>
      <c r="N159" s="23"/>
      <c r="O159" s="23"/>
      <c r="P159" s="44"/>
      <c r="Q159" s="23"/>
      <c r="R159" s="23"/>
      <c r="S159" s="44"/>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114">
        <f t="shared" si="15"/>
        <v>6442.05</v>
      </c>
      <c r="BB159" s="67">
        <f t="shared" si="16"/>
        <v>6442.05</v>
      </c>
      <c r="BC159" s="116" t="str">
        <f t="shared" si="17"/>
        <v>INR  Six Thousand Four Hundred &amp; Forty Two  and Paise Five Only</v>
      </c>
      <c r="BE159" s="85">
        <v>85</v>
      </c>
      <c r="BF159" s="21">
        <f t="shared" si="12"/>
        <v>96.152</v>
      </c>
      <c r="BG159" s="109">
        <f t="shared" si="13"/>
        <v>96.15</v>
      </c>
      <c r="IE159" s="22"/>
      <c r="IF159" s="22"/>
      <c r="IG159" s="22"/>
      <c r="IH159" s="22"/>
      <c r="II159" s="22"/>
    </row>
    <row r="160" spans="1:243" s="21" customFormat="1" ht="409.5">
      <c r="A160" s="34">
        <v>148</v>
      </c>
      <c r="B160" s="81" t="s">
        <v>449</v>
      </c>
      <c r="C160" s="36" t="s">
        <v>180</v>
      </c>
      <c r="D160" s="82">
        <v>31</v>
      </c>
      <c r="E160" s="83" t="s">
        <v>293</v>
      </c>
      <c r="F160" s="85">
        <v>115.38</v>
      </c>
      <c r="G160" s="23"/>
      <c r="H160" s="23"/>
      <c r="I160" s="38" t="s">
        <v>40</v>
      </c>
      <c r="J160" s="17">
        <f t="shared" si="14"/>
        <v>1</v>
      </c>
      <c r="K160" s="18" t="s">
        <v>65</v>
      </c>
      <c r="L160" s="18" t="s">
        <v>7</v>
      </c>
      <c r="M160" s="45"/>
      <c r="N160" s="23"/>
      <c r="O160" s="23"/>
      <c r="P160" s="44"/>
      <c r="Q160" s="23"/>
      <c r="R160" s="23"/>
      <c r="S160" s="44"/>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114">
        <f t="shared" si="15"/>
        <v>3576.7799999999997</v>
      </c>
      <c r="BB160" s="67">
        <f t="shared" si="16"/>
        <v>3576.7799999999997</v>
      </c>
      <c r="BC160" s="116" t="str">
        <f t="shared" si="17"/>
        <v>INR  Three Thousand Five Hundred &amp; Seventy Six  and Paise Seventy Eight Only</v>
      </c>
      <c r="BE160" s="112">
        <v>102</v>
      </c>
      <c r="BF160" s="21">
        <f t="shared" si="12"/>
        <v>115.3824</v>
      </c>
      <c r="BG160" s="109">
        <f t="shared" si="13"/>
        <v>115.38</v>
      </c>
      <c r="IE160" s="22"/>
      <c r="IF160" s="22"/>
      <c r="IG160" s="22"/>
      <c r="IH160" s="22"/>
      <c r="II160" s="22"/>
    </row>
    <row r="161" spans="1:243" s="21" customFormat="1" ht="98.25" customHeight="1">
      <c r="A161" s="34">
        <v>149</v>
      </c>
      <c r="B161" s="86" t="s">
        <v>450</v>
      </c>
      <c r="C161" s="36" t="s">
        <v>202</v>
      </c>
      <c r="D161" s="82">
        <v>4</v>
      </c>
      <c r="E161" s="83" t="s">
        <v>300</v>
      </c>
      <c r="F161" s="85">
        <v>8975</v>
      </c>
      <c r="G161" s="23"/>
      <c r="H161" s="23"/>
      <c r="I161" s="38" t="s">
        <v>40</v>
      </c>
      <c r="J161" s="17">
        <f>IF(I161="Less(-)",-1,1)</f>
        <v>1</v>
      </c>
      <c r="K161" s="18" t="s">
        <v>65</v>
      </c>
      <c r="L161" s="18" t="s">
        <v>7</v>
      </c>
      <c r="M161" s="45"/>
      <c r="N161" s="23"/>
      <c r="O161" s="23"/>
      <c r="P161" s="44"/>
      <c r="Q161" s="23"/>
      <c r="R161" s="23"/>
      <c r="S161" s="44"/>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114">
        <f>total_amount_ba($B$2,$D$2,D161,F161,J161,K161,M161)</f>
        <v>35900</v>
      </c>
      <c r="BB161" s="67">
        <f>BA161+SUM(N161:AZ161)</f>
        <v>35900</v>
      </c>
      <c r="BC161" s="116" t="str">
        <f>SpellNumber(L161,BB161)</f>
        <v>INR  Thirty Five Thousand Nine Hundred    Only</v>
      </c>
      <c r="BE161" s="85">
        <v>7415</v>
      </c>
      <c r="BF161" s="21">
        <f>BE161*1.12*1.07*1.01</f>
        <v>8974.997360000003</v>
      </c>
      <c r="BG161" s="109">
        <f aca="true" t="shared" si="18" ref="BG161:BG206">ROUND(BF161,2)</f>
        <v>8975</v>
      </c>
      <c r="IE161" s="22"/>
      <c r="IF161" s="22"/>
      <c r="IG161" s="22"/>
      <c r="IH161" s="22"/>
      <c r="II161" s="22"/>
    </row>
    <row r="162" spans="1:243" s="21" customFormat="1" ht="71.25" customHeight="1">
      <c r="A162" s="34">
        <v>150</v>
      </c>
      <c r="B162" s="73" t="s">
        <v>451</v>
      </c>
      <c r="C162" s="36" t="s">
        <v>203</v>
      </c>
      <c r="D162" s="82">
        <v>1</v>
      </c>
      <c r="E162" s="83" t="s">
        <v>300</v>
      </c>
      <c r="F162" s="85">
        <v>7653.26</v>
      </c>
      <c r="G162" s="23"/>
      <c r="H162" s="23"/>
      <c r="I162" s="38" t="s">
        <v>40</v>
      </c>
      <c r="J162" s="17">
        <f>IF(I162="Less(-)",-1,1)</f>
        <v>1</v>
      </c>
      <c r="K162" s="18" t="s">
        <v>65</v>
      </c>
      <c r="L162" s="18" t="s">
        <v>7</v>
      </c>
      <c r="M162" s="45"/>
      <c r="N162" s="23"/>
      <c r="O162" s="23"/>
      <c r="P162" s="44"/>
      <c r="Q162" s="23"/>
      <c r="R162" s="23"/>
      <c r="S162" s="44"/>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114">
        <f>total_amount_ba($B$2,$D$2,D162,F162,J162,K162,M162)</f>
        <v>7653.26</v>
      </c>
      <c r="BB162" s="67">
        <f>BA162+SUM(N162:AZ162)</f>
        <v>7653.26</v>
      </c>
      <c r="BC162" s="116" t="str">
        <f>SpellNumber(L162,BB162)</f>
        <v>INR  Seven Thousand Six Hundred &amp; Fifty Three  and Paise Twenty Six Only</v>
      </c>
      <c r="BE162" s="85">
        <v>6323</v>
      </c>
      <c r="BF162" s="21">
        <f aca="true" t="shared" si="19" ref="BF162:BF224">BE162*1.12*1.07*1.01</f>
        <v>7653.258032000002</v>
      </c>
      <c r="BG162" s="109">
        <f t="shared" si="18"/>
        <v>7653.26</v>
      </c>
      <c r="IE162" s="22"/>
      <c r="IF162" s="22"/>
      <c r="IG162" s="22"/>
      <c r="IH162" s="22"/>
      <c r="II162" s="22"/>
    </row>
    <row r="163" spans="1:243" s="21" customFormat="1" ht="70.5" customHeight="1">
      <c r="A163" s="34">
        <v>151</v>
      </c>
      <c r="B163" s="89" t="s">
        <v>452</v>
      </c>
      <c r="C163" s="36" t="s">
        <v>204</v>
      </c>
      <c r="D163" s="82">
        <v>2</v>
      </c>
      <c r="E163" s="83" t="s">
        <v>300</v>
      </c>
      <c r="F163" s="85">
        <v>5001.31</v>
      </c>
      <c r="G163" s="23"/>
      <c r="H163" s="23"/>
      <c r="I163" s="38" t="s">
        <v>40</v>
      </c>
      <c r="J163" s="17">
        <f t="shared" si="14"/>
        <v>1</v>
      </c>
      <c r="K163" s="18" t="s">
        <v>65</v>
      </c>
      <c r="L163" s="18" t="s">
        <v>7</v>
      </c>
      <c r="M163" s="45"/>
      <c r="N163" s="23"/>
      <c r="O163" s="23"/>
      <c r="P163" s="44"/>
      <c r="Q163" s="23"/>
      <c r="R163" s="23"/>
      <c r="S163" s="44"/>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114">
        <f t="shared" si="15"/>
        <v>10002.62</v>
      </c>
      <c r="BB163" s="67">
        <f t="shared" si="16"/>
        <v>10002.62</v>
      </c>
      <c r="BC163" s="116" t="str">
        <f t="shared" si="17"/>
        <v>INR  Ten Thousand  &amp;Two  and Paise Sixty Two Only</v>
      </c>
      <c r="BE163" s="85">
        <v>4132</v>
      </c>
      <c r="BF163" s="21">
        <f t="shared" si="19"/>
        <v>5001.306688000001</v>
      </c>
      <c r="BG163" s="109">
        <f t="shared" si="18"/>
        <v>5001.31</v>
      </c>
      <c r="IE163" s="22"/>
      <c r="IF163" s="22"/>
      <c r="IG163" s="22"/>
      <c r="IH163" s="22"/>
      <c r="II163" s="22"/>
    </row>
    <row r="164" spans="1:243" s="21" customFormat="1" ht="66.75" customHeight="1">
      <c r="A164" s="34">
        <v>152</v>
      </c>
      <c r="B164" s="89" t="s">
        <v>453</v>
      </c>
      <c r="C164" s="36" t="s">
        <v>205</v>
      </c>
      <c r="D164" s="82">
        <v>2</v>
      </c>
      <c r="E164" s="83" t="s">
        <v>300</v>
      </c>
      <c r="F164" s="85">
        <v>4839.12</v>
      </c>
      <c r="G164" s="23"/>
      <c r="H164" s="23"/>
      <c r="I164" s="38" t="s">
        <v>40</v>
      </c>
      <c r="J164" s="17">
        <f t="shared" si="14"/>
        <v>1</v>
      </c>
      <c r="K164" s="18" t="s">
        <v>65</v>
      </c>
      <c r="L164" s="18" t="s">
        <v>7</v>
      </c>
      <c r="M164" s="45"/>
      <c r="N164" s="23"/>
      <c r="O164" s="23"/>
      <c r="P164" s="44"/>
      <c r="Q164" s="23"/>
      <c r="R164" s="23"/>
      <c r="S164" s="44"/>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114">
        <f t="shared" si="15"/>
        <v>9678.24</v>
      </c>
      <c r="BB164" s="67">
        <f t="shared" si="16"/>
        <v>9678.24</v>
      </c>
      <c r="BC164" s="116" t="str">
        <f t="shared" si="17"/>
        <v>INR  Nine Thousand Six Hundred &amp; Seventy Eight  and Paise Twenty Four Only</v>
      </c>
      <c r="BE164" s="85">
        <v>3998</v>
      </c>
      <c r="BF164" s="21">
        <f t="shared" si="19"/>
        <v>4839.115232000001</v>
      </c>
      <c r="BG164" s="109">
        <f t="shared" si="18"/>
        <v>4839.12</v>
      </c>
      <c r="IE164" s="22"/>
      <c r="IF164" s="22"/>
      <c r="IG164" s="22"/>
      <c r="IH164" s="22"/>
      <c r="II164" s="22"/>
    </row>
    <row r="165" spans="1:243" s="21" customFormat="1" ht="409.5">
      <c r="A165" s="34">
        <v>153</v>
      </c>
      <c r="B165" s="89" t="s">
        <v>454</v>
      </c>
      <c r="C165" s="36" t="s">
        <v>206</v>
      </c>
      <c r="D165" s="82">
        <v>1.6</v>
      </c>
      <c r="E165" s="83" t="s">
        <v>299</v>
      </c>
      <c r="F165" s="85">
        <v>4559.52</v>
      </c>
      <c r="G165" s="23"/>
      <c r="H165" s="23"/>
      <c r="I165" s="38" t="s">
        <v>40</v>
      </c>
      <c r="J165" s="17">
        <f t="shared" si="14"/>
        <v>1</v>
      </c>
      <c r="K165" s="18" t="s">
        <v>65</v>
      </c>
      <c r="L165" s="18" t="s">
        <v>7</v>
      </c>
      <c r="M165" s="45"/>
      <c r="N165" s="23"/>
      <c r="O165" s="23"/>
      <c r="P165" s="44"/>
      <c r="Q165" s="23"/>
      <c r="R165" s="23"/>
      <c r="S165" s="44"/>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114">
        <f t="shared" si="15"/>
        <v>7295.232000000001</v>
      </c>
      <c r="BB165" s="67">
        <f t="shared" si="16"/>
        <v>7295.232000000001</v>
      </c>
      <c r="BC165" s="116" t="str">
        <f t="shared" si="17"/>
        <v>INR  Seven Thousand Two Hundred &amp; Ninety Five  and Paise Twenty Three Only</v>
      </c>
      <c r="BE165" s="90">
        <v>3767</v>
      </c>
      <c r="BF165" s="21">
        <f t="shared" si="19"/>
        <v>4559.516528</v>
      </c>
      <c r="BG165" s="109">
        <f t="shared" si="18"/>
        <v>4559.52</v>
      </c>
      <c r="IE165" s="22"/>
      <c r="IF165" s="22"/>
      <c r="IG165" s="22"/>
      <c r="IH165" s="22"/>
      <c r="II165" s="22"/>
    </row>
    <row r="166" spans="1:243" s="21" customFormat="1" ht="181.5" customHeight="1">
      <c r="A166" s="34">
        <v>154</v>
      </c>
      <c r="B166" s="89" t="s">
        <v>455</v>
      </c>
      <c r="C166" s="36" t="s">
        <v>207</v>
      </c>
      <c r="D166" s="82">
        <v>1</v>
      </c>
      <c r="E166" s="83" t="s">
        <v>300</v>
      </c>
      <c r="F166" s="85">
        <v>24977.48</v>
      </c>
      <c r="G166" s="23"/>
      <c r="H166" s="23"/>
      <c r="I166" s="38" t="s">
        <v>40</v>
      </c>
      <c r="J166" s="17">
        <f t="shared" si="14"/>
        <v>1</v>
      </c>
      <c r="K166" s="18" t="s">
        <v>65</v>
      </c>
      <c r="L166" s="18" t="s">
        <v>7</v>
      </c>
      <c r="M166" s="45"/>
      <c r="N166" s="23"/>
      <c r="O166" s="23"/>
      <c r="P166" s="44"/>
      <c r="Q166" s="23"/>
      <c r="R166" s="23"/>
      <c r="S166" s="44"/>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114">
        <f t="shared" si="15"/>
        <v>24977.48</v>
      </c>
      <c r="BB166" s="67">
        <f t="shared" si="16"/>
        <v>24977.48</v>
      </c>
      <c r="BC166" s="116" t="str">
        <f t="shared" si="17"/>
        <v>INR  Twenty Four Thousand Nine Hundred &amp; Seventy Seven  and Paise Forty Eight Only</v>
      </c>
      <c r="BE166" s="85">
        <v>20636</v>
      </c>
      <c r="BF166" s="21">
        <f t="shared" si="19"/>
        <v>24977.484224000007</v>
      </c>
      <c r="BG166" s="109">
        <f t="shared" si="18"/>
        <v>24977.48</v>
      </c>
      <c r="IE166" s="22"/>
      <c r="IF166" s="22"/>
      <c r="IG166" s="22"/>
      <c r="IH166" s="22"/>
      <c r="II166" s="22"/>
    </row>
    <row r="167" spans="1:243" s="21" customFormat="1" ht="157.5" customHeight="1">
      <c r="A167" s="34">
        <v>155</v>
      </c>
      <c r="B167" s="89" t="s">
        <v>456</v>
      </c>
      <c r="C167" s="36" t="s">
        <v>208</v>
      </c>
      <c r="D167" s="82">
        <v>1</v>
      </c>
      <c r="E167" s="83" t="s">
        <v>300</v>
      </c>
      <c r="F167" s="85">
        <v>9403.47</v>
      </c>
      <c r="G167" s="23"/>
      <c r="H167" s="23"/>
      <c r="I167" s="38" t="s">
        <v>40</v>
      </c>
      <c r="J167" s="17">
        <f>IF(I167="Less(-)",-1,1)</f>
        <v>1</v>
      </c>
      <c r="K167" s="18" t="s">
        <v>65</v>
      </c>
      <c r="L167" s="18" t="s">
        <v>7</v>
      </c>
      <c r="M167" s="45"/>
      <c r="N167" s="23"/>
      <c r="O167" s="23"/>
      <c r="P167" s="44"/>
      <c r="Q167" s="23"/>
      <c r="R167" s="23"/>
      <c r="S167" s="44"/>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114">
        <f>total_amount_ba($B$2,$D$2,D167,F167,J167,K167,M167)</f>
        <v>9403.47</v>
      </c>
      <c r="BB167" s="67">
        <f>BA167+SUM(N167:AZ167)</f>
        <v>9403.47</v>
      </c>
      <c r="BC167" s="116" t="str">
        <f>SpellNumber(L167,BB167)</f>
        <v>INR  Nine Thousand Four Hundred &amp; Three  and Paise Forty Seven Only</v>
      </c>
      <c r="BE167" s="85">
        <v>7769</v>
      </c>
      <c r="BF167" s="21">
        <f t="shared" si="19"/>
        <v>9403.473296000002</v>
      </c>
      <c r="BG167" s="109">
        <f t="shared" si="18"/>
        <v>9403.47</v>
      </c>
      <c r="IE167" s="22"/>
      <c r="IF167" s="22"/>
      <c r="IG167" s="22"/>
      <c r="IH167" s="22"/>
      <c r="II167" s="22"/>
    </row>
    <row r="168" spans="1:243" s="21" customFormat="1" ht="170.25" customHeight="1">
      <c r="A168" s="34">
        <v>156</v>
      </c>
      <c r="B168" s="89" t="s">
        <v>457</v>
      </c>
      <c r="C168" s="36" t="s">
        <v>209</v>
      </c>
      <c r="D168" s="82">
        <v>3</v>
      </c>
      <c r="E168" s="83" t="s">
        <v>300</v>
      </c>
      <c r="F168" s="85">
        <v>6199.59</v>
      </c>
      <c r="G168" s="23"/>
      <c r="H168" s="23"/>
      <c r="I168" s="38" t="s">
        <v>40</v>
      </c>
      <c r="J168" s="17">
        <f t="shared" si="14"/>
        <v>1</v>
      </c>
      <c r="K168" s="18" t="s">
        <v>65</v>
      </c>
      <c r="L168" s="18" t="s">
        <v>7</v>
      </c>
      <c r="M168" s="45"/>
      <c r="N168" s="23"/>
      <c r="O168" s="23"/>
      <c r="P168" s="44"/>
      <c r="Q168" s="23"/>
      <c r="R168" s="23"/>
      <c r="S168" s="44"/>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114">
        <f t="shared" si="15"/>
        <v>18598.77</v>
      </c>
      <c r="BB168" s="67">
        <f t="shared" si="16"/>
        <v>18598.77</v>
      </c>
      <c r="BC168" s="116" t="str">
        <f t="shared" si="17"/>
        <v>INR  Eighteen Thousand Five Hundred &amp; Ninety Eight  and Paise Seventy Seven Only</v>
      </c>
      <c r="BE168" s="85">
        <v>5122</v>
      </c>
      <c r="BF168" s="21">
        <f t="shared" si="19"/>
        <v>6199.586848000001</v>
      </c>
      <c r="BG168" s="109">
        <f t="shared" si="18"/>
        <v>6199.59</v>
      </c>
      <c r="IE168" s="22"/>
      <c r="IF168" s="22"/>
      <c r="IG168" s="22"/>
      <c r="IH168" s="22"/>
      <c r="II168" s="22"/>
    </row>
    <row r="169" spans="1:243" s="21" customFormat="1" ht="118.5" customHeight="1">
      <c r="A169" s="34">
        <v>157</v>
      </c>
      <c r="B169" s="89" t="s">
        <v>458</v>
      </c>
      <c r="C169" s="36" t="s">
        <v>210</v>
      </c>
      <c r="D169" s="82">
        <v>11</v>
      </c>
      <c r="E169" s="83" t="s">
        <v>300</v>
      </c>
      <c r="F169" s="85">
        <v>3327.35</v>
      </c>
      <c r="G169" s="23"/>
      <c r="H169" s="23"/>
      <c r="I169" s="38" t="s">
        <v>40</v>
      </c>
      <c r="J169" s="17">
        <f t="shared" si="14"/>
        <v>1</v>
      </c>
      <c r="K169" s="18" t="s">
        <v>65</v>
      </c>
      <c r="L169" s="18" t="s">
        <v>7</v>
      </c>
      <c r="M169" s="45"/>
      <c r="N169" s="23"/>
      <c r="O169" s="23"/>
      <c r="P169" s="44"/>
      <c r="Q169" s="23"/>
      <c r="R169" s="23"/>
      <c r="S169" s="44"/>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114">
        <f t="shared" si="15"/>
        <v>36600.85</v>
      </c>
      <c r="BB169" s="67">
        <f t="shared" si="16"/>
        <v>36600.85</v>
      </c>
      <c r="BC169" s="116" t="str">
        <f t="shared" si="17"/>
        <v>INR  Thirty Six Thousand Six Hundred    and Paise Eighty Five Only</v>
      </c>
      <c r="BE169" s="85">
        <v>2749</v>
      </c>
      <c r="BF169" s="21">
        <f t="shared" si="19"/>
        <v>3327.345616</v>
      </c>
      <c r="BG169" s="109">
        <f t="shared" si="18"/>
        <v>3327.35</v>
      </c>
      <c r="IE169" s="22"/>
      <c r="IF169" s="22"/>
      <c r="IG169" s="22"/>
      <c r="IH169" s="22"/>
      <c r="II169" s="22"/>
    </row>
    <row r="170" spans="1:243" s="21" customFormat="1" ht="133.5" customHeight="1">
      <c r="A170" s="34">
        <v>158</v>
      </c>
      <c r="B170" s="89" t="s">
        <v>459</v>
      </c>
      <c r="C170" s="36" t="s">
        <v>211</v>
      </c>
      <c r="D170" s="82">
        <v>2</v>
      </c>
      <c r="E170" s="83" t="s">
        <v>300</v>
      </c>
      <c r="F170" s="85">
        <v>2770.57</v>
      </c>
      <c r="G170" s="23"/>
      <c r="H170" s="23"/>
      <c r="I170" s="38" t="s">
        <v>40</v>
      </c>
      <c r="J170" s="17">
        <f t="shared" si="14"/>
        <v>1</v>
      </c>
      <c r="K170" s="18" t="s">
        <v>65</v>
      </c>
      <c r="L170" s="18" t="s">
        <v>7</v>
      </c>
      <c r="M170" s="45"/>
      <c r="N170" s="23"/>
      <c r="O170" s="23"/>
      <c r="P170" s="44"/>
      <c r="Q170" s="23"/>
      <c r="R170" s="23"/>
      <c r="S170" s="44"/>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114">
        <f t="shared" si="15"/>
        <v>5541.14</v>
      </c>
      <c r="BB170" s="67">
        <f t="shared" si="16"/>
        <v>5541.14</v>
      </c>
      <c r="BC170" s="116" t="str">
        <f t="shared" si="17"/>
        <v>INR  Five Thousand Five Hundred &amp; Forty One  and Paise Fourteen Only</v>
      </c>
      <c r="BE170" s="85">
        <v>2289</v>
      </c>
      <c r="BF170" s="21">
        <f t="shared" si="19"/>
        <v>2770.5689760000005</v>
      </c>
      <c r="BG170" s="109">
        <f t="shared" si="18"/>
        <v>2770.57</v>
      </c>
      <c r="IE170" s="22"/>
      <c r="IF170" s="22"/>
      <c r="IG170" s="22"/>
      <c r="IH170" s="22"/>
      <c r="II170" s="22"/>
    </row>
    <row r="171" spans="1:243" s="21" customFormat="1" ht="112.5" customHeight="1">
      <c r="A171" s="34">
        <v>159</v>
      </c>
      <c r="B171" s="89" t="s">
        <v>460</v>
      </c>
      <c r="C171" s="36" t="s">
        <v>212</v>
      </c>
      <c r="D171" s="82">
        <v>3</v>
      </c>
      <c r="E171" s="83" t="s">
        <v>300</v>
      </c>
      <c r="F171" s="85">
        <v>1040.93</v>
      </c>
      <c r="G171" s="23"/>
      <c r="H171" s="23"/>
      <c r="I171" s="38" t="s">
        <v>40</v>
      </c>
      <c r="J171" s="17">
        <f t="shared" si="14"/>
        <v>1</v>
      </c>
      <c r="K171" s="18" t="s">
        <v>65</v>
      </c>
      <c r="L171" s="18" t="s">
        <v>7</v>
      </c>
      <c r="M171" s="45"/>
      <c r="N171" s="23"/>
      <c r="O171" s="23"/>
      <c r="P171" s="44"/>
      <c r="Q171" s="23"/>
      <c r="R171" s="23"/>
      <c r="S171" s="44"/>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114">
        <f t="shared" si="15"/>
        <v>3122.79</v>
      </c>
      <c r="BB171" s="67">
        <f t="shared" si="16"/>
        <v>3122.79</v>
      </c>
      <c r="BC171" s="116" t="str">
        <f t="shared" si="17"/>
        <v>INR  Three Thousand One Hundred &amp; Twenty Two  and Paise Seventy Nine Only</v>
      </c>
      <c r="BE171" s="91">
        <v>860</v>
      </c>
      <c r="BF171" s="21">
        <f t="shared" si="19"/>
        <v>1040.9302400000001</v>
      </c>
      <c r="BG171" s="109">
        <f t="shared" si="18"/>
        <v>1040.93</v>
      </c>
      <c r="IE171" s="22"/>
      <c r="IF171" s="22"/>
      <c r="IG171" s="22"/>
      <c r="IH171" s="22"/>
      <c r="II171" s="22"/>
    </row>
    <row r="172" spans="1:243" s="21" customFormat="1" ht="147.75" customHeight="1">
      <c r="A172" s="34">
        <v>160</v>
      </c>
      <c r="B172" s="89" t="s">
        <v>461</v>
      </c>
      <c r="C172" s="36" t="s">
        <v>213</v>
      </c>
      <c r="D172" s="82">
        <v>499</v>
      </c>
      <c r="E172" s="83" t="s">
        <v>539</v>
      </c>
      <c r="F172" s="85">
        <v>76.25</v>
      </c>
      <c r="G172" s="23"/>
      <c r="H172" s="23"/>
      <c r="I172" s="38" t="s">
        <v>40</v>
      </c>
      <c r="J172" s="17">
        <f>IF(I172="Less(-)",-1,1)</f>
        <v>1</v>
      </c>
      <c r="K172" s="18" t="s">
        <v>65</v>
      </c>
      <c r="L172" s="18" t="s">
        <v>7</v>
      </c>
      <c r="M172" s="45"/>
      <c r="N172" s="23"/>
      <c r="O172" s="23"/>
      <c r="P172" s="44"/>
      <c r="Q172" s="23"/>
      <c r="R172" s="23"/>
      <c r="S172" s="44"/>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114">
        <f>total_amount_ba($B$2,$D$2,D172,F172,J172,K172,M172)</f>
        <v>38048.75</v>
      </c>
      <c r="BB172" s="67">
        <f>BA172+SUM(N172:AZ172)</f>
        <v>38048.75</v>
      </c>
      <c r="BC172" s="116" t="str">
        <f>SpellNumber(L172,BB172)</f>
        <v>INR  Thirty Eight Thousand  &amp;Forty Eight  and Paise Seventy Five Only</v>
      </c>
      <c r="BE172" s="91">
        <v>63</v>
      </c>
      <c r="BF172" s="21">
        <f t="shared" si="19"/>
        <v>76.254192</v>
      </c>
      <c r="BG172" s="109">
        <f t="shared" si="18"/>
        <v>76.25</v>
      </c>
      <c r="IE172" s="22"/>
      <c r="IF172" s="22"/>
      <c r="IG172" s="22"/>
      <c r="IH172" s="22"/>
      <c r="II172" s="22"/>
    </row>
    <row r="173" spans="1:243" s="21" customFormat="1" ht="110.25" customHeight="1">
      <c r="A173" s="34">
        <v>161</v>
      </c>
      <c r="B173" s="89" t="s">
        <v>462</v>
      </c>
      <c r="C173" s="36" t="s">
        <v>214</v>
      </c>
      <c r="D173" s="82">
        <v>120</v>
      </c>
      <c r="E173" s="83" t="s">
        <v>299</v>
      </c>
      <c r="F173" s="85">
        <v>78.67</v>
      </c>
      <c r="G173" s="23"/>
      <c r="H173" s="23"/>
      <c r="I173" s="38" t="s">
        <v>40</v>
      </c>
      <c r="J173" s="17">
        <f t="shared" si="14"/>
        <v>1</v>
      </c>
      <c r="K173" s="18" t="s">
        <v>65</v>
      </c>
      <c r="L173" s="18" t="s">
        <v>7</v>
      </c>
      <c r="M173" s="45"/>
      <c r="N173" s="23"/>
      <c r="O173" s="23"/>
      <c r="P173" s="44"/>
      <c r="Q173" s="23"/>
      <c r="R173" s="23"/>
      <c r="S173" s="44"/>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114">
        <f t="shared" si="15"/>
        <v>9440.4</v>
      </c>
      <c r="BB173" s="67">
        <f t="shared" si="16"/>
        <v>9440.4</v>
      </c>
      <c r="BC173" s="116" t="str">
        <f t="shared" si="17"/>
        <v>INR  Nine Thousand Four Hundred &amp; Forty  and Paise Forty Only</v>
      </c>
      <c r="BE173" s="85">
        <v>65</v>
      </c>
      <c r="BF173" s="21">
        <f t="shared" si="19"/>
        <v>78.67496000000001</v>
      </c>
      <c r="BG173" s="109">
        <f t="shared" si="18"/>
        <v>78.67</v>
      </c>
      <c r="IE173" s="22"/>
      <c r="IF173" s="22"/>
      <c r="IG173" s="22"/>
      <c r="IH173" s="22"/>
      <c r="II173" s="22"/>
    </row>
    <row r="174" spans="1:243" s="21" customFormat="1" ht="103.5" customHeight="1">
      <c r="A174" s="34">
        <v>162</v>
      </c>
      <c r="B174" s="89" t="s">
        <v>463</v>
      </c>
      <c r="C174" s="36" t="s">
        <v>215</v>
      </c>
      <c r="D174" s="82">
        <v>125</v>
      </c>
      <c r="E174" s="83" t="s">
        <v>299</v>
      </c>
      <c r="F174" s="85">
        <v>114.99</v>
      </c>
      <c r="G174" s="23"/>
      <c r="H174" s="23"/>
      <c r="I174" s="38" t="s">
        <v>40</v>
      </c>
      <c r="J174" s="17">
        <f t="shared" si="14"/>
        <v>1</v>
      </c>
      <c r="K174" s="18" t="s">
        <v>65</v>
      </c>
      <c r="L174" s="18" t="s">
        <v>7</v>
      </c>
      <c r="M174" s="45"/>
      <c r="N174" s="23"/>
      <c r="O174" s="23"/>
      <c r="P174" s="44"/>
      <c r="Q174" s="23"/>
      <c r="R174" s="23"/>
      <c r="S174" s="44"/>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114">
        <f t="shared" si="15"/>
        <v>14373.75</v>
      </c>
      <c r="BB174" s="67">
        <f t="shared" si="16"/>
        <v>14373.75</v>
      </c>
      <c r="BC174" s="116" t="str">
        <f t="shared" si="17"/>
        <v>INR  Fourteen Thousand Three Hundred &amp; Seventy Three  and Paise Seventy Five Only</v>
      </c>
      <c r="BE174" s="85">
        <v>95</v>
      </c>
      <c r="BF174" s="21">
        <f t="shared" si="19"/>
        <v>114.98648000000001</v>
      </c>
      <c r="BG174" s="109">
        <f t="shared" si="18"/>
        <v>114.99</v>
      </c>
      <c r="IE174" s="22"/>
      <c r="IF174" s="22"/>
      <c r="IG174" s="22"/>
      <c r="IH174" s="22"/>
      <c r="II174" s="22"/>
    </row>
    <row r="175" spans="1:243" s="21" customFormat="1" ht="105" customHeight="1">
      <c r="A175" s="34">
        <v>163</v>
      </c>
      <c r="B175" s="89" t="s">
        <v>464</v>
      </c>
      <c r="C175" s="36" t="s">
        <v>216</v>
      </c>
      <c r="D175" s="82">
        <v>230</v>
      </c>
      <c r="E175" s="83" t="s">
        <v>299</v>
      </c>
      <c r="F175" s="85">
        <v>168.24</v>
      </c>
      <c r="G175" s="23"/>
      <c r="H175" s="23"/>
      <c r="I175" s="38" t="s">
        <v>40</v>
      </c>
      <c r="J175" s="17">
        <f t="shared" si="14"/>
        <v>1</v>
      </c>
      <c r="K175" s="18" t="s">
        <v>65</v>
      </c>
      <c r="L175" s="18" t="s">
        <v>7</v>
      </c>
      <c r="M175" s="45"/>
      <c r="N175" s="23"/>
      <c r="O175" s="23"/>
      <c r="P175" s="44"/>
      <c r="Q175" s="23"/>
      <c r="R175" s="23"/>
      <c r="S175" s="44"/>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114">
        <f t="shared" si="15"/>
        <v>38695.200000000004</v>
      </c>
      <c r="BB175" s="67">
        <f t="shared" si="16"/>
        <v>38695.200000000004</v>
      </c>
      <c r="BC175" s="116" t="str">
        <f t="shared" si="17"/>
        <v>INR  Thirty Eight Thousand Six Hundred &amp; Ninety Five  and Paise Twenty Only</v>
      </c>
      <c r="BE175" s="85">
        <v>139</v>
      </c>
      <c r="BF175" s="21">
        <f t="shared" si="19"/>
        <v>168.243376</v>
      </c>
      <c r="BG175" s="109">
        <f t="shared" si="18"/>
        <v>168.24</v>
      </c>
      <c r="IE175" s="22"/>
      <c r="IF175" s="22"/>
      <c r="IG175" s="22"/>
      <c r="IH175" s="22"/>
      <c r="II175" s="22"/>
    </row>
    <row r="176" spans="1:243" s="21" customFormat="1" ht="104.25" customHeight="1">
      <c r="A176" s="34">
        <v>164</v>
      </c>
      <c r="B176" s="89" t="s">
        <v>465</v>
      </c>
      <c r="C176" s="36" t="s">
        <v>217</v>
      </c>
      <c r="D176" s="82">
        <v>70</v>
      </c>
      <c r="E176" s="83" t="s">
        <v>299</v>
      </c>
      <c r="F176" s="85">
        <v>962.26</v>
      </c>
      <c r="G176" s="23"/>
      <c r="H176" s="23"/>
      <c r="I176" s="38" t="s">
        <v>40</v>
      </c>
      <c r="J176" s="17">
        <f>IF(I176="Less(-)",-1,1)</f>
        <v>1</v>
      </c>
      <c r="K176" s="18" t="s">
        <v>65</v>
      </c>
      <c r="L176" s="18" t="s">
        <v>7</v>
      </c>
      <c r="M176" s="45"/>
      <c r="N176" s="23"/>
      <c r="O176" s="23"/>
      <c r="P176" s="44"/>
      <c r="Q176" s="23"/>
      <c r="R176" s="23"/>
      <c r="S176" s="44"/>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114">
        <f>total_amount_ba($B$2,$D$2,D176,F176,J176,K176,M176)</f>
        <v>67358.2</v>
      </c>
      <c r="BB176" s="67">
        <f>BA176+SUM(N176:AZ176)</f>
        <v>67358.2</v>
      </c>
      <c r="BC176" s="116" t="str">
        <f>SpellNumber(L176,BB176)</f>
        <v>INR  Sixty Seven Thousand Three Hundred &amp; Fifty Eight  and Paise Twenty Only</v>
      </c>
      <c r="BE176" s="85">
        <v>795</v>
      </c>
      <c r="BF176" s="21">
        <f t="shared" si="19"/>
        <v>962.2552800000002</v>
      </c>
      <c r="BG176" s="109">
        <f t="shared" si="18"/>
        <v>962.26</v>
      </c>
      <c r="IE176" s="22"/>
      <c r="IF176" s="22"/>
      <c r="IG176" s="22"/>
      <c r="IH176" s="22"/>
      <c r="II176" s="22"/>
    </row>
    <row r="177" spans="1:243" s="21" customFormat="1" ht="288" customHeight="1">
      <c r="A177" s="34">
        <v>165</v>
      </c>
      <c r="B177" s="89" t="s">
        <v>466</v>
      </c>
      <c r="C177" s="36" t="s">
        <v>218</v>
      </c>
      <c r="D177" s="82">
        <v>113</v>
      </c>
      <c r="E177" s="83" t="s">
        <v>483</v>
      </c>
      <c r="F177" s="85">
        <v>1299.95</v>
      </c>
      <c r="G177" s="23"/>
      <c r="H177" s="23"/>
      <c r="I177" s="38" t="s">
        <v>40</v>
      </c>
      <c r="J177" s="17">
        <f t="shared" si="14"/>
        <v>1</v>
      </c>
      <c r="K177" s="18" t="s">
        <v>65</v>
      </c>
      <c r="L177" s="18" t="s">
        <v>7</v>
      </c>
      <c r="M177" s="45"/>
      <c r="N177" s="23"/>
      <c r="O177" s="23"/>
      <c r="P177" s="44"/>
      <c r="Q177" s="23"/>
      <c r="R177" s="23"/>
      <c r="S177" s="44"/>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114">
        <f t="shared" si="15"/>
        <v>146894.35</v>
      </c>
      <c r="BB177" s="67">
        <f t="shared" si="16"/>
        <v>146894.35</v>
      </c>
      <c r="BC177" s="116" t="str">
        <f t="shared" si="17"/>
        <v>INR  One Lakh Forty Six Thousand Eight Hundred &amp; Ninety Four  and Paise Thirty Five Only</v>
      </c>
      <c r="BE177" s="85">
        <v>1074</v>
      </c>
      <c r="BF177" s="21">
        <f t="shared" si="19"/>
        <v>1299.9524160000003</v>
      </c>
      <c r="BG177" s="109">
        <f t="shared" si="18"/>
        <v>1299.95</v>
      </c>
      <c r="IE177" s="22"/>
      <c r="IF177" s="22"/>
      <c r="IG177" s="22"/>
      <c r="IH177" s="22"/>
      <c r="II177" s="22"/>
    </row>
    <row r="178" spans="1:243" s="21" customFormat="1" ht="288" customHeight="1">
      <c r="A178" s="34">
        <v>166</v>
      </c>
      <c r="B178" s="89" t="s">
        <v>467</v>
      </c>
      <c r="C178" s="36" t="s">
        <v>219</v>
      </c>
      <c r="D178" s="82">
        <v>506</v>
      </c>
      <c r="E178" s="83" t="s">
        <v>483</v>
      </c>
      <c r="F178" s="85">
        <v>1540.82</v>
      </c>
      <c r="G178" s="23"/>
      <c r="H178" s="23"/>
      <c r="I178" s="38" t="s">
        <v>40</v>
      </c>
      <c r="J178" s="17">
        <f t="shared" si="14"/>
        <v>1</v>
      </c>
      <c r="K178" s="18" t="s">
        <v>65</v>
      </c>
      <c r="L178" s="18" t="s">
        <v>7</v>
      </c>
      <c r="M178" s="45"/>
      <c r="N178" s="23"/>
      <c r="O178" s="23"/>
      <c r="P178" s="44"/>
      <c r="Q178" s="23"/>
      <c r="R178" s="23"/>
      <c r="S178" s="44"/>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114">
        <f t="shared" si="15"/>
        <v>779654.9199999999</v>
      </c>
      <c r="BB178" s="67">
        <f t="shared" si="16"/>
        <v>779654.9199999999</v>
      </c>
      <c r="BC178" s="116" t="str">
        <f t="shared" si="17"/>
        <v>INR  Seven Lakh Seventy Nine Thousand Six Hundred &amp; Fifty Four  and Paise Ninety Two Only</v>
      </c>
      <c r="BE178" s="85">
        <v>1273</v>
      </c>
      <c r="BF178" s="21">
        <f t="shared" si="19"/>
        <v>1540.8188320000004</v>
      </c>
      <c r="BG178" s="109">
        <f t="shared" si="18"/>
        <v>1540.82</v>
      </c>
      <c r="IE178" s="22"/>
      <c r="IF178" s="22"/>
      <c r="IG178" s="22"/>
      <c r="IH178" s="22"/>
      <c r="II178" s="22"/>
    </row>
    <row r="179" spans="1:243" s="21" customFormat="1" ht="74.25" customHeight="1">
      <c r="A179" s="34">
        <v>167</v>
      </c>
      <c r="B179" s="73" t="s">
        <v>468</v>
      </c>
      <c r="C179" s="36" t="s">
        <v>220</v>
      </c>
      <c r="D179" s="82">
        <v>3</v>
      </c>
      <c r="E179" s="83" t="s">
        <v>484</v>
      </c>
      <c r="F179" s="85">
        <v>5761.43</v>
      </c>
      <c r="G179" s="23"/>
      <c r="H179" s="23"/>
      <c r="I179" s="38" t="s">
        <v>40</v>
      </c>
      <c r="J179" s="17">
        <f t="shared" si="14"/>
        <v>1</v>
      </c>
      <c r="K179" s="18" t="s">
        <v>65</v>
      </c>
      <c r="L179" s="18" t="s">
        <v>7</v>
      </c>
      <c r="M179" s="45"/>
      <c r="N179" s="23"/>
      <c r="O179" s="23"/>
      <c r="P179" s="44"/>
      <c r="Q179" s="23"/>
      <c r="R179" s="23"/>
      <c r="S179" s="44"/>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114">
        <f t="shared" si="15"/>
        <v>17284.29</v>
      </c>
      <c r="BB179" s="67">
        <f t="shared" si="16"/>
        <v>17284.29</v>
      </c>
      <c r="BC179" s="116" t="str">
        <f t="shared" si="17"/>
        <v>INR  Seventeen Thousand Two Hundred &amp; Eighty Four  and Paise Twenty Nine Only</v>
      </c>
      <c r="BE179" s="85">
        <v>4760</v>
      </c>
      <c r="BF179" s="21">
        <f t="shared" si="19"/>
        <v>5761.427840000001</v>
      </c>
      <c r="BG179" s="109">
        <f t="shared" si="18"/>
        <v>5761.43</v>
      </c>
      <c r="IE179" s="22"/>
      <c r="IF179" s="22"/>
      <c r="IG179" s="22"/>
      <c r="IH179" s="22"/>
      <c r="II179" s="22"/>
    </row>
    <row r="180" spans="1:243" s="21" customFormat="1" ht="102" customHeight="1">
      <c r="A180" s="34">
        <v>168</v>
      </c>
      <c r="B180" s="89" t="s">
        <v>469</v>
      </c>
      <c r="C180" s="36" t="s">
        <v>221</v>
      </c>
      <c r="D180" s="82">
        <v>1</v>
      </c>
      <c r="E180" s="83" t="s">
        <v>484</v>
      </c>
      <c r="F180" s="85">
        <v>8631.25</v>
      </c>
      <c r="G180" s="23"/>
      <c r="H180" s="23"/>
      <c r="I180" s="38" t="s">
        <v>40</v>
      </c>
      <c r="J180" s="17">
        <f t="shared" si="14"/>
        <v>1</v>
      </c>
      <c r="K180" s="18" t="s">
        <v>65</v>
      </c>
      <c r="L180" s="18" t="s">
        <v>7</v>
      </c>
      <c r="M180" s="45"/>
      <c r="N180" s="23"/>
      <c r="O180" s="23"/>
      <c r="P180" s="44"/>
      <c r="Q180" s="23"/>
      <c r="R180" s="23"/>
      <c r="S180" s="44"/>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114">
        <f t="shared" si="15"/>
        <v>8631.25</v>
      </c>
      <c r="BB180" s="67">
        <f t="shared" si="16"/>
        <v>8631.25</v>
      </c>
      <c r="BC180" s="116" t="str">
        <f t="shared" si="17"/>
        <v>INR  Eight Thousand Six Hundred &amp; Thirty One  and Paise Twenty Five Only</v>
      </c>
      <c r="BE180" s="85">
        <v>7131</v>
      </c>
      <c r="BF180" s="21">
        <f t="shared" si="19"/>
        <v>8631.248304000002</v>
      </c>
      <c r="BG180" s="109">
        <f t="shared" si="18"/>
        <v>8631.25</v>
      </c>
      <c r="IE180" s="22"/>
      <c r="IF180" s="22"/>
      <c r="IG180" s="22"/>
      <c r="IH180" s="22"/>
      <c r="II180" s="22"/>
    </row>
    <row r="181" spans="1:243" s="21" customFormat="1" ht="104.25" customHeight="1">
      <c r="A181" s="34">
        <v>169</v>
      </c>
      <c r="B181" s="89" t="s">
        <v>470</v>
      </c>
      <c r="C181" s="36" t="s">
        <v>222</v>
      </c>
      <c r="D181" s="82">
        <v>1</v>
      </c>
      <c r="E181" s="83" t="s">
        <v>484</v>
      </c>
      <c r="F181" s="85">
        <v>2597.48</v>
      </c>
      <c r="G181" s="23"/>
      <c r="H181" s="23"/>
      <c r="I181" s="38" t="s">
        <v>40</v>
      </c>
      <c r="J181" s="17">
        <f t="shared" si="14"/>
        <v>1</v>
      </c>
      <c r="K181" s="18" t="s">
        <v>65</v>
      </c>
      <c r="L181" s="18" t="s">
        <v>7</v>
      </c>
      <c r="M181" s="45"/>
      <c r="N181" s="23"/>
      <c r="O181" s="23"/>
      <c r="P181" s="44"/>
      <c r="Q181" s="23"/>
      <c r="R181" s="23"/>
      <c r="S181" s="44"/>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114">
        <f t="shared" si="15"/>
        <v>2597.48</v>
      </c>
      <c r="BB181" s="67">
        <f t="shared" si="16"/>
        <v>2597.48</v>
      </c>
      <c r="BC181" s="116" t="str">
        <f t="shared" si="17"/>
        <v>INR  Two Thousand Five Hundred &amp; Ninety Seven  and Paise Forty Eight Only</v>
      </c>
      <c r="BE181" s="85">
        <v>2146</v>
      </c>
      <c r="BF181" s="21">
        <f t="shared" si="19"/>
        <v>2597.4840640000007</v>
      </c>
      <c r="BG181" s="109">
        <f t="shared" si="18"/>
        <v>2597.48</v>
      </c>
      <c r="IE181" s="22"/>
      <c r="IF181" s="22"/>
      <c r="IG181" s="22"/>
      <c r="IH181" s="22"/>
      <c r="II181" s="22"/>
    </row>
    <row r="182" spans="1:243" s="21" customFormat="1" ht="204" customHeight="1">
      <c r="A182" s="34">
        <v>170</v>
      </c>
      <c r="B182" s="89" t="s">
        <v>471</v>
      </c>
      <c r="C182" s="36" t="s">
        <v>223</v>
      </c>
      <c r="D182" s="82">
        <v>5</v>
      </c>
      <c r="E182" s="83" t="s">
        <v>299</v>
      </c>
      <c r="F182" s="85">
        <v>3205.1</v>
      </c>
      <c r="G182" s="23"/>
      <c r="H182" s="23"/>
      <c r="I182" s="38" t="s">
        <v>40</v>
      </c>
      <c r="J182" s="17">
        <f t="shared" si="14"/>
        <v>1</v>
      </c>
      <c r="K182" s="18" t="s">
        <v>65</v>
      </c>
      <c r="L182" s="18" t="s">
        <v>7</v>
      </c>
      <c r="M182" s="45"/>
      <c r="N182" s="23"/>
      <c r="O182" s="23"/>
      <c r="P182" s="44"/>
      <c r="Q182" s="23"/>
      <c r="R182" s="23"/>
      <c r="S182" s="44"/>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114">
        <f t="shared" si="15"/>
        <v>16025.5</v>
      </c>
      <c r="BB182" s="67">
        <f t="shared" si="16"/>
        <v>16025.5</v>
      </c>
      <c r="BC182" s="116" t="str">
        <f t="shared" si="17"/>
        <v>INR  Sixteen Thousand  &amp;Twenty Five  and Paise Fifty Only</v>
      </c>
      <c r="BE182" s="90">
        <v>2648</v>
      </c>
      <c r="BF182" s="21">
        <f t="shared" si="19"/>
        <v>3205.096832</v>
      </c>
      <c r="BG182" s="109">
        <f t="shared" si="18"/>
        <v>3205.1</v>
      </c>
      <c r="IE182" s="22"/>
      <c r="IF182" s="22"/>
      <c r="IG182" s="22"/>
      <c r="IH182" s="22"/>
      <c r="II182" s="22"/>
    </row>
    <row r="183" spans="1:243" s="21" customFormat="1" ht="171" customHeight="1">
      <c r="A183" s="34">
        <v>171</v>
      </c>
      <c r="B183" s="73" t="s">
        <v>472</v>
      </c>
      <c r="C183" s="36" t="s">
        <v>224</v>
      </c>
      <c r="D183" s="82">
        <v>3</v>
      </c>
      <c r="E183" s="83" t="s">
        <v>300</v>
      </c>
      <c r="F183" s="85">
        <v>7233.25</v>
      </c>
      <c r="G183" s="23"/>
      <c r="H183" s="23"/>
      <c r="I183" s="38" t="s">
        <v>40</v>
      </c>
      <c r="J183" s="17">
        <f t="shared" si="14"/>
        <v>1</v>
      </c>
      <c r="K183" s="18" t="s">
        <v>65</v>
      </c>
      <c r="L183" s="18" t="s">
        <v>7</v>
      </c>
      <c r="M183" s="45"/>
      <c r="N183" s="23"/>
      <c r="O183" s="23"/>
      <c r="P183" s="44"/>
      <c r="Q183" s="23"/>
      <c r="R183" s="23"/>
      <c r="S183" s="44"/>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114">
        <f t="shared" si="15"/>
        <v>21699.75</v>
      </c>
      <c r="BB183" s="67">
        <f t="shared" si="16"/>
        <v>21699.75</v>
      </c>
      <c r="BC183" s="116" t="str">
        <f t="shared" si="17"/>
        <v>INR  Twenty One Thousand Six Hundred &amp; Ninety Nine  and Paise Seventy Five Only</v>
      </c>
      <c r="BE183" s="85">
        <v>5976</v>
      </c>
      <c r="BF183" s="21">
        <f t="shared" si="19"/>
        <v>7233.254784000002</v>
      </c>
      <c r="BG183" s="109">
        <f t="shared" si="18"/>
        <v>7233.25</v>
      </c>
      <c r="IE183" s="22"/>
      <c r="IF183" s="22"/>
      <c r="IG183" s="22"/>
      <c r="IH183" s="22"/>
      <c r="II183" s="22"/>
    </row>
    <row r="184" spans="1:243" s="21" customFormat="1" ht="409.5">
      <c r="A184" s="34">
        <v>172</v>
      </c>
      <c r="B184" s="89" t="s">
        <v>473</v>
      </c>
      <c r="C184" s="36" t="s">
        <v>225</v>
      </c>
      <c r="D184" s="82">
        <v>59</v>
      </c>
      <c r="E184" s="83" t="s">
        <v>484</v>
      </c>
      <c r="F184" s="85">
        <v>987.67</v>
      </c>
      <c r="G184" s="23"/>
      <c r="H184" s="23"/>
      <c r="I184" s="38" t="s">
        <v>40</v>
      </c>
      <c r="J184" s="17">
        <f t="shared" si="14"/>
        <v>1</v>
      </c>
      <c r="K184" s="18" t="s">
        <v>65</v>
      </c>
      <c r="L184" s="18" t="s">
        <v>7</v>
      </c>
      <c r="M184" s="45"/>
      <c r="N184" s="23"/>
      <c r="O184" s="23"/>
      <c r="P184" s="44"/>
      <c r="Q184" s="23"/>
      <c r="R184" s="23"/>
      <c r="S184" s="44"/>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114">
        <f t="shared" si="15"/>
        <v>58272.53</v>
      </c>
      <c r="BB184" s="67">
        <f t="shared" si="16"/>
        <v>58272.53</v>
      </c>
      <c r="BC184" s="116" t="str">
        <f t="shared" si="17"/>
        <v>INR  Fifty Eight Thousand Two Hundred &amp; Seventy Two  and Paise Fifty Three Only</v>
      </c>
      <c r="BE184" s="85">
        <v>816</v>
      </c>
      <c r="BF184" s="21">
        <f t="shared" si="19"/>
        <v>987.6733440000002</v>
      </c>
      <c r="BG184" s="109">
        <f t="shared" si="18"/>
        <v>987.67</v>
      </c>
      <c r="IE184" s="22"/>
      <c r="IF184" s="22"/>
      <c r="IG184" s="22"/>
      <c r="IH184" s="22"/>
      <c r="II184" s="22"/>
    </row>
    <row r="185" spans="1:243" s="21" customFormat="1" ht="117" customHeight="1">
      <c r="A185" s="34">
        <v>173</v>
      </c>
      <c r="B185" s="89" t="s">
        <v>474</v>
      </c>
      <c r="C185" s="36" t="s">
        <v>226</v>
      </c>
      <c r="D185" s="82">
        <v>7</v>
      </c>
      <c r="E185" s="83" t="s">
        <v>484</v>
      </c>
      <c r="F185" s="85">
        <v>987.67</v>
      </c>
      <c r="G185" s="23"/>
      <c r="H185" s="23"/>
      <c r="I185" s="38" t="s">
        <v>40</v>
      </c>
      <c r="J185" s="17">
        <f t="shared" si="14"/>
        <v>1</v>
      </c>
      <c r="K185" s="18" t="s">
        <v>65</v>
      </c>
      <c r="L185" s="18" t="s">
        <v>7</v>
      </c>
      <c r="M185" s="45"/>
      <c r="N185" s="23"/>
      <c r="O185" s="23"/>
      <c r="P185" s="44"/>
      <c r="Q185" s="23"/>
      <c r="R185" s="23"/>
      <c r="S185" s="44"/>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114">
        <f t="shared" si="15"/>
        <v>6913.69</v>
      </c>
      <c r="BB185" s="67">
        <f t="shared" si="16"/>
        <v>6913.69</v>
      </c>
      <c r="BC185" s="116" t="str">
        <f t="shared" si="17"/>
        <v>INR  Six Thousand Nine Hundred &amp; Thirteen  and Paise Sixty Nine Only</v>
      </c>
      <c r="BE185" s="85">
        <v>816</v>
      </c>
      <c r="BF185" s="21">
        <f t="shared" si="19"/>
        <v>987.6733440000002</v>
      </c>
      <c r="BG185" s="109">
        <f t="shared" si="18"/>
        <v>987.67</v>
      </c>
      <c r="IE185" s="22"/>
      <c r="IF185" s="22"/>
      <c r="IG185" s="22"/>
      <c r="IH185" s="22"/>
      <c r="II185" s="22"/>
    </row>
    <row r="186" spans="1:243" s="21" customFormat="1" ht="156.75" customHeight="1">
      <c r="A186" s="34">
        <v>174</v>
      </c>
      <c r="B186" s="89" t="s">
        <v>475</v>
      </c>
      <c r="C186" s="36" t="s">
        <v>227</v>
      </c>
      <c r="D186" s="82">
        <v>66</v>
      </c>
      <c r="E186" s="83" t="s">
        <v>300</v>
      </c>
      <c r="F186" s="85">
        <v>4049.94</v>
      </c>
      <c r="G186" s="23"/>
      <c r="H186" s="23"/>
      <c r="I186" s="38" t="s">
        <v>40</v>
      </c>
      <c r="J186" s="17">
        <f t="shared" si="14"/>
        <v>1</v>
      </c>
      <c r="K186" s="18" t="s">
        <v>65</v>
      </c>
      <c r="L186" s="18" t="s">
        <v>7</v>
      </c>
      <c r="M186" s="45"/>
      <c r="N186" s="23"/>
      <c r="O186" s="23"/>
      <c r="P186" s="44"/>
      <c r="Q186" s="23"/>
      <c r="R186" s="23"/>
      <c r="S186" s="44"/>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114">
        <f t="shared" si="15"/>
        <v>267296.04</v>
      </c>
      <c r="BB186" s="67">
        <f t="shared" si="16"/>
        <v>267296.04</v>
      </c>
      <c r="BC186" s="116" t="str">
        <f t="shared" si="17"/>
        <v>INR  Two Lakh Sixty Seven Thousand Two Hundred &amp; Ninety Six  and Paise Four Only</v>
      </c>
      <c r="BE186" s="92">
        <v>3346</v>
      </c>
      <c r="BF186" s="21">
        <f t="shared" si="19"/>
        <v>4049.944864000001</v>
      </c>
      <c r="BG186" s="109">
        <f t="shared" si="18"/>
        <v>4049.94</v>
      </c>
      <c r="IE186" s="22"/>
      <c r="IF186" s="22"/>
      <c r="IG186" s="22"/>
      <c r="IH186" s="22"/>
      <c r="II186" s="22"/>
    </row>
    <row r="187" spans="1:243" s="21" customFormat="1" ht="131.25" customHeight="1">
      <c r="A187" s="34">
        <v>175</v>
      </c>
      <c r="B187" s="73" t="s">
        <v>476</v>
      </c>
      <c r="C187" s="36" t="s">
        <v>228</v>
      </c>
      <c r="D187" s="82">
        <v>3</v>
      </c>
      <c r="E187" s="83" t="s">
        <v>300</v>
      </c>
      <c r="F187" s="85">
        <v>5308.74</v>
      </c>
      <c r="G187" s="23"/>
      <c r="H187" s="23"/>
      <c r="I187" s="38" t="s">
        <v>40</v>
      </c>
      <c r="J187" s="17">
        <f>IF(I187="Less(-)",-1,1)</f>
        <v>1</v>
      </c>
      <c r="K187" s="18" t="s">
        <v>65</v>
      </c>
      <c r="L187" s="18" t="s">
        <v>7</v>
      </c>
      <c r="M187" s="45"/>
      <c r="N187" s="23"/>
      <c r="O187" s="23"/>
      <c r="P187" s="44"/>
      <c r="Q187" s="23"/>
      <c r="R187" s="23"/>
      <c r="S187" s="44"/>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114">
        <f>total_amount_ba($B$2,$D$2,D187,F187,J187,K187,M187)</f>
        <v>15926.22</v>
      </c>
      <c r="BB187" s="67">
        <f>BA187+SUM(N187:AZ187)</f>
        <v>15926.22</v>
      </c>
      <c r="BC187" s="116" t="str">
        <f>SpellNumber(L187,BB187)</f>
        <v>INR  Fifteen Thousand Nine Hundred &amp; Twenty Six  and Paise Twenty Two Only</v>
      </c>
      <c r="BE187" s="85">
        <v>4386</v>
      </c>
      <c r="BF187" s="21">
        <f t="shared" si="19"/>
        <v>5308.744224000001</v>
      </c>
      <c r="BG187" s="109">
        <f t="shared" si="18"/>
        <v>5308.74</v>
      </c>
      <c r="IE187" s="22"/>
      <c r="IF187" s="22"/>
      <c r="IG187" s="22"/>
      <c r="IH187" s="22"/>
      <c r="II187" s="22"/>
    </row>
    <row r="188" spans="1:243" s="21" customFormat="1" ht="129.75" customHeight="1">
      <c r="A188" s="34">
        <v>176</v>
      </c>
      <c r="B188" s="73" t="s">
        <v>477</v>
      </c>
      <c r="C188" s="36" t="s">
        <v>229</v>
      </c>
      <c r="D188" s="82">
        <v>90</v>
      </c>
      <c r="E188" s="83" t="s">
        <v>299</v>
      </c>
      <c r="F188" s="85">
        <v>196.08</v>
      </c>
      <c r="G188" s="23"/>
      <c r="H188" s="23"/>
      <c r="I188" s="38" t="s">
        <v>40</v>
      </c>
      <c r="J188" s="17">
        <f>IF(I188="Less(-)",-1,1)</f>
        <v>1</v>
      </c>
      <c r="K188" s="18" t="s">
        <v>65</v>
      </c>
      <c r="L188" s="18" t="s">
        <v>7</v>
      </c>
      <c r="M188" s="45"/>
      <c r="N188" s="23"/>
      <c r="O188" s="23"/>
      <c r="P188" s="44"/>
      <c r="Q188" s="23"/>
      <c r="R188" s="23"/>
      <c r="S188" s="44"/>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114">
        <f>total_amount_ba($B$2,$D$2,D188,F188,J188,K188,M188)</f>
        <v>17647.2</v>
      </c>
      <c r="BB188" s="67">
        <f>BA188+SUM(N188:AZ188)</f>
        <v>17647.2</v>
      </c>
      <c r="BC188" s="116" t="str">
        <f>SpellNumber(L188,BB188)</f>
        <v>INR  Seventeen Thousand Six Hundred &amp; Forty Seven  and Paise Twenty Only</v>
      </c>
      <c r="BE188" s="85">
        <v>162</v>
      </c>
      <c r="BF188" s="21">
        <f t="shared" si="19"/>
        <v>196.08220800000004</v>
      </c>
      <c r="BG188" s="109">
        <f t="shared" si="18"/>
        <v>196.08</v>
      </c>
      <c r="IE188" s="22"/>
      <c r="IF188" s="22"/>
      <c r="IG188" s="22"/>
      <c r="IH188" s="22"/>
      <c r="II188" s="22"/>
    </row>
    <row r="189" spans="1:243" s="21" customFormat="1" ht="89.25" customHeight="1">
      <c r="A189" s="34">
        <v>177</v>
      </c>
      <c r="B189" s="73" t="s">
        <v>478</v>
      </c>
      <c r="C189" s="36" t="s">
        <v>230</v>
      </c>
      <c r="D189" s="93">
        <v>4</v>
      </c>
      <c r="E189" s="94" t="s">
        <v>301</v>
      </c>
      <c r="F189" s="85">
        <v>196.08</v>
      </c>
      <c r="G189" s="23"/>
      <c r="H189" s="23"/>
      <c r="I189" s="38" t="s">
        <v>40</v>
      </c>
      <c r="J189" s="17">
        <f t="shared" si="14"/>
        <v>1</v>
      </c>
      <c r="K189" s="18" t="s">
        <v>65</v>
      </c>
      <c r="L189" s="18" t="s">
        <v>7</v>
      </c>
      <c r="M189" s="45"/>
      <c r="N189" s="23"/>
      <c r="O189" s="23"/>
      <c r="P189" s="44"/>
      <c r="Q189" s="23"/>
      <c r="R189" s="23"/>
      <c r="S189" s="44"/>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114">
        <f t="shared" si="15"/>
        <v>784.32</v>
      </c>
      <c r="BB189" s="67">
        <f t="shared" si="16"/>
        <v>784.32</v>
      </c>
      <c r="BC189" s="116" t="str">
        <f t="shared" si="17"/>
        <v>INR  Seven Hundred &amp; Eighty Four  and Paise Thirty Two Only</v>
      </c>
      <c r="BE189" s="95">
        <v>162</v>
      </c>
      <c r="BF189" s="21">
        <f t="shared" si="19"/>
        <v>196.08220800000004</v>
      </c>
      <c r="BG189" s="109">
        <f t="shared" si="18"/>
        <v>196.08</v>
      </c>
      <c r="IE189" s="22"/>
      <c r="IF189" s="22"/>
      <c r="IG189" s="22"/>
      <c r="IH189" s="22"/>
      <c r="II189" s="22"/>
    </row>
    <row r="190" spans="1:243" s="21" customFormat="1" ht="87" customHeight="1">
      <c r="A190" s="34">
        <v>178</v>
      </c>
      <c r="B190" s="89" t="s">
        <v>479</v>
      </c>
      <c r="C190" s="36" t="s">
        <v>231</v>
      </c>
      <c r="D190" s="93">
        <v>48</v>
      </c>
      <c r="E190" s="94" t="s">
        <v>299</v>
      </c>
      <c r="F190" s="85">
        <v>85.94</v>
      </c>
      <c r="G190" s="23"/>
      <c r="H190" s="23"/>
      <c r="I190" s="38" t="s">
        <v>40</v>
      </c>
      <c r="J190" s="17">
        <f t="shared" si="14"/>
        <v>1</v>
      </c>
      <c r="K190" s="18" t="s">
        <v>65</v>
      </c>
      <c r="L190" s="18" t="s">
        <v>7</v>
      </c>
      <c r="M190" s="45"/>
      <c r="N190" s="23"/>
      <c r="O190" s="23"/>
      <c r="P190" s="44"/>
      <c r="Q190" s="23"/>
      <c r="R190" s="23"/>
      <c r="S190" s="44"/>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114">
        <f t="shared" si="15"/>
        <v>4125.12</v>
      </c>
      <c r="BB190" s="67">
        <f t="shared" si="16"/>
        <v>4125.12</v>
      </c>
      <c r="BC190" s="116" t="str">
        <f t="shared" si="17"/>
        <v>INR  Four Thousand One Hundred &amp; Twenty Five  and Paise Twelve Only</v>
      </c>
      <c r="BE190" s="95">
        <v>71</v>
      </c>
      <c r="BF190" s="21">
        <f t="shared" si="19"/>
        <v>85.93726400000001</v>
      </c>
      <c r="BG190" s="109">
        <f t="shared" si="18"/>
        <v>85.94</v>
      </c>
      <c r="IE190" s="22"/>
      <c r="IF190" s="22"/>
      <c r="IG190" s="22"/>
      <c r="IH190" s="22"/>
      <c r="II190" s="22"/>
    </row>
    <row r="191" spans="1:243" s="21" customFormat="1" ht="60" customHeight="1">
      <c r="A191" s="34">
        <v>179</v>
      </c>
      <c r="B191" s="73" t="s">
        <v>480</v>
      </c>
      <c r="C191" s="36" t="s">
        <v>232</v>
      </c>
      <c r="D191" s="93">
        <v>12</v>
      </c>
      <c r="E191" s="94" t="s">
        <v>299</v>
      </c>
      <c r="F191" s="85">
        <v>81.1</v>
      </c>
      <c r="G191" s="23"/>
      <c r="H191" s="23"/>
      <c r="I191" s="38" t="s">
        <v>40</v>
      </c>
      <c r="J191" s="17">
        <f t="shared" si="14"/>
        <v>1</v>
      </c>
      <c r="K191" s="18" t="s">
        <v>65</v>
      </c>
      <c r="L191" s="18" t="s">
        <v>7</v>
      </c>
      <c r="M191" s="45"/>
      <c r="N191" s="23"/>
      <c r="O191" s="23"/>
      <c r="P191" s="44"/>
      <c r="Q191" s="23"/>
      <c r="R191" s="23"/>
      <c r="S191" s="44"/>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114">
        <f t="shared" si="15"/>
        <v>973.1999999999999</v>
      </c>
      <c r="BB191" s="67">
        <f t="shared" si="16"/>
        <v>973.1999999999999</v>
      </c>
      <c r="BC191" s="116" t="str">
        <f t="shared" si="17"/>
        <v>INR  Nine Hundred &amp; Seventy Three  and Paise Twenty Only</v>
      </c>
      <c r="BE191" s="95">
        <v>67</v>
      </c>
      <c r="BF191" s="21">
        <f t="shared" si="19"/>
        <v>81.09572800000001</v>
      </c>
      <c r="BG191" s="109">
        <f t="shared" si="18"/>
        <v>81.1</v>
      </c>
      <c r="IE191" s="22"/>
      <c r="IF191" s="22"/>
      <c r="IG191" s="22"/>
      <c r="IH191" s="22"/>
      <c r="II191" s="22"/>
    </row>
    <row r="192" spans="1:243" s="21" customFormat="1" ht="69" customHeight="1">
      <c r="A192" s="34">
        <v>180</v>
      </c>
      <c r="B192" s="73" t="s">
        <v>481</v>
      </c>
      <c r="C192" s="36" t="s">
        <v>233</v>
      </c>
      <c r="D192" s="93">
        <v>10</v>
      </c>
      <c r="E192" s="94" t="s">
        <v>299</v>
      </c>
      <c r="F192" s="85">
        <v>297.75</v>
      </c>
      <c r="G192" s="23"/>
      <c r="H192" s="23"/>
      <c r="I192" s="38" t="s">
        <v>40</v>
      </c>
      <c r="J192" s="17">
        <f t="shared" si="14"/>
        <v>1</v>
      </c>
      <c r="K192" s="18" t="s">
        <v>65</v>
      </c>
      <c r="L192" s="18" t="s">
        <v>7</v>
      </c>
      <c r="M192" s="45"/>
      <c r="N192" s="23"/>
      <c r="O192" s="23"/>
      <c r="P192" s="44"/>
      <c r="Q192" s="23"/>
      <c r="R192" s="23"/>
      <c r="S192" s="44"/>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114">
        <f t="shared" si="15"/>
        <v>2977.5</v>
      </c>
      <c r="BB192" s="67">
        <f t="shared" si="16"/>
        <v>2977.5</v>
      </c>
      <c r="BC192" s="116" t="str">
        <f t="shared" si="17"/>
        <v>INR  Two Thousand Nine Hundred &amp; Seventy Seven  and Paise Fifty Only</v>
      </c>
      <c r="BE192" s="95">
        <v>246</v>
      </c>
      <c r="BF192" s="21">
        <f t="shared" si="19"/>
        <v>297.75446400000004</v>
      </c>
      <c r="BG192" s="109">
        <f t="shared" si="18"/>
        <v>297.75</v>
      </c>
      <c r="BH192" s="74"/>
      <c r="IE192" s="22"/>
      <c r="IF192" s="22"/>
      <c r="IG192" s="22"/>
      <c r="IH192" s="22"/>
      <c r="II192" s="22"/>
    </row>
    <row r="193" spans="1:243" s="68" customFormat="1" ht="89.25" customHeight="1">
      <c r="A193" s="34">
        <v>181</v>
      </c>
      <c r="B193" s="89" t="s">
        <v>482</v>
      </c>
      <c r="C193" s="36" t="s">
        <v>234</v>
      </c>
      <c r="D193" s="82">
        <v>45</v>
      </c>
      <c r="E193" s="83" t="s">
        <v>299</v>
      </c>
      <c r="F193" s="85">
        <v>72.62</v>
      </c>
      <c r="G193" s="23"/>
      <c r="H193" s="23"/>
      <c r="I193" s="38" t="s">
        <v>40</v>
      </c>
      <c r="J193" s="17">
        <f t="shared" si="14"/>
        <v>1</v>
      </c>
      <c r="K193" s="18" t="s">
        <v>65</v>
      </c>
      <c r="L193" s="18" t="s">
        <v>7</v>
      </c>
      <c r="M193" s="45"/>
      <c r="N193" s="23"/>
      <c r="O193" s="23"/>
      <c r="P193" s="44"/>
      <c r="Q193" s="23"/>
      <c r="R193" s="23"/>
      <c r="S193" s="44"/>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114">
        <f t="shared" si="15"/>
        <v>3267.9</v>
      </c>
      <c r="BB193" s="67">
        <f t="shared" si="16"/>
        <v>3267.9</v>
      </c>
      <c r="BC193" s="116" t="str">
        <f t="shared" si="17"/>
        <v>INR  Three Thousand Two Hundred &amp; Sixty Seven  and Paise Ninety Only</v>
      </c>
      <c r="BD193" s="74"/>
      <c r="BE193" s="85">
        <v>60</v>
      </c>
      <c r="BF193" s="21">
        <f t="shared" si="19"/>
        <v>72.62304000000002</v>
      </c>
      <c r="BG193" s="109">
        <f t="shared" si="18"/>
        <v>72.62</v>
      </c>
      <c r="BH193" s="21"/>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IE193" s="69"/>
      <c r="IF193" s="69"/>
      <c r="IG193" s="69"/>
      <c r="IH193" s="69"/>
      <c r="II193" s="69"/>
    </row>
    <row r="194" spans="1:243" s="21" customFormat="1" ht="103.5" customHeight="1">
      <c r="A194" s="34">
        <v>182</v>
      </c>
      <c r="B194" s="96" t="s">
        <v>485</v>
      </c>
      <c r="C194" s="36" t="s">
        <v>235</v>
      </c>
      <c r="D194" s="82">
        <v>24</v>
      </c>
      <c r="E194" s="83" t="s">
        <v>300</v>
      </c>
      <c r="F194" s="85">
        <v>329.22</v>
      </c>
      <c r="G194" s="23"/>
      <c r="H194" s="23"/>
      <c r="I194" s="38" t="s">
        <v>40</v>
      </c>
      <c r="J194" s="17">
        <f>IF(I194="Less(-)",-1,1)</f>
        <v>1</v>
      </c>
      <c r="K194" s="18" t="s">
        <v>65</v>
      </c>
      <c r="L194" s="18" t="s">
        <v>7</v>
      </c>
      <c r="M194" s="45"/>
      <c r="N194" s="23"/>
      <c r="O194" s="23"/>
      <c r="P194" s="44"/>
      <c r="Q194" s="23"/>
      <c r="R194" s="23"/>
      <c r="S194" s="44"/>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114">
        <f>total_amount_ba($B$2,$D$2,D194,F194,J194,K194,M194)</f>
        <v>7901.280000000001</v>
      </c>
      <c r="BB194" s="67">
        <f>BA194+SUM(N194:AZ194)</f>
        <v>7901.280000000001</v>
      </c>
      <c r="BC194" s="116" t="str">
        <f>SpellNumber(L194,BB194)</f>
        <v>INR  Seven Thousand Nine Hundred &amp; One  and Paise Twenty Eight Only</v>
      </c>
      <c r="BE194" s="85">
        <v>272</v>
      </c>
      <c r="BF194" s="21">
        <f t="shared" si="19"/>
        <v>329.2244480000001</v>
      </c>
      <c r="BG194" s="109">
        <f t="shared" si="18"/>
        <v>329.22</v>
      </c>
      <c r="IE194" s="22"/>
      <c r="IF194" s="22"/>
      <c r="IG194" s="22"/>
      <c r="IH194" s="22"/>
      <c r="II194" s="22"/>
    </row>
    <row r="195" spans="1:243" s="21" customFormat="1" ht="88.5" customHeight="1">
      <c r="A195" s="34">
        <v>183</v>
      </c>
      <c r="B195" s="89" t="s">
        <v>486</v>
      </c>
      <c r="C195" s="36" t="s">
        <v>236</v>
      </c>
      <c r="D195" s="82">
        <v>500</v>
      </c>
      <c r="E195" s="83" t="s">
        <v>299</v>
      </c>
      <c r="F195" s="85">
        <v>191.24</v>
      </c>
      <c r="G195" s="23"/>
      <c r="H195" s="23"/>
      <c r="I195" s="38" t="s">
        <v>40</v>
      </c>
      <c r="J195" s="17">
        <f t="shared" si="14"/>
        <v>1</v>
      </c>
      <c r="K195" s="18" t="s">
        <v>65</v>
      </c>
      <c r="L195" s="18" t="s">
        <v>7</v>
      </c>
      <c r="M195" s="45"/>
      <c r="N195" s="23"/>
      <c r="O195" s="23"/>
      <c r="P195" s="44"/>
      <c r="Q195" s="23"/>
      <c r="R195" s="23"/>
      <c r="S195" s="44"/>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114">
        <f t="shared" si="15"/>
        <v>95620</v>
      </c>
      <c r="BB195" s="67">
        <f t="shared" si="16"/>
        <v>95620</v>
      </c>
      <c r="BC195" s="116" t="str">
        <f t="shared" si="17"/>
        <v>INR  Ninety Five Thousand Six Hundred &amp; Twenty  Only</v>
      </c>
      <c r="BE195" s="97">
        <v>158</v>
      </c>
      <c r="BF195" s="21">
        <f t="shared" si="19"/>
        <v>191.24067200000002</v>
      </c>
      <c r="BG195" s="109">
        <f t="shared" si="18"/>
        <v>191.24</v>
      </c>
      <c r="IE195" s="22"/>
      <c r="IF195" s="22"/>
      <c r="IG195" s="22"/>
      <c r="IH195" s="22"/>
      <c r="II195" s="22"/>
    </row>
    <row r="196" spans="1:243" s="21" customFormat="1" ht="92.25" customHeight="1">
      <c r="A196" s="34">
        <v>184</v>
      </c>
      <c r="B196" s="89" t="s">
        <v>487</v>
      </c>
      <c r="C196" s="36" t="s">
        <v>237</v>
      </c>
      <c r="D196" s="82">
        <v>2000</v>
      </c>
      <c r="E196" s="85" t="s">
        <v>490</v>
      </c>
      <c r="F196" s="85">
        <v>244.5</v>
      </c>
      <c r="G196" s="23"/>
      <c r="H196" s="23"/>
      <c r="I196" s="38" t="s">
        <v>40</v>
      </c>
      <c r="J196" s="17">
        <f t="shared" si="14"/>
        <v>1</v>
      </c>
      <c r="K196" s="18" t="s">
        <v>65</v>
      </c>
      <c r="L196" s="18" t="s">
        <v>7</v>
      </c>
      <c r="M196" s="45"/>
      <c r="N196" s="23"/>
      <c r="O196" s="23"/>
      <c r="P196" s="44"/>
      <c r="Q196" s="23"/>
      <c r="R196" s="23"/>
      <c r="S196" s="44"/>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114">
        <f t="shared" si="15"/>
        <v>489000</v>
      </c>
      <c r="BB196" s="67">
        <f t="shared" si="16"/>
        <v>489000</v>
      </c>
      <c r="BC196" s="116" t="str">
        <f t="shared" si="17"/>
        <v>INR  Four Lakh Eighty Nine Thousand    Only</v>
      </c>
      <c r="BE196" s="85">
        <v>202</v>
      </c>
      <c r="BF196" s="21">
        <f t="shared" si="19"/>
        <v>244.49756800000003</v>
      </c>
      <c r="BG196" s="109">
        <f t="shared" si="18"/>
        <v>244.5</v>
      </c>
      <c r="IE196" s="22"/>
      <c r="IF196" s="22"/>
      <c r="IG196" s="22"/>
      <c r="IH196" s="22"/>
      <c r="II196" s="22"/>
    </row>
    <row r="197" spans="1:243" s="21" customFormat="1" ht="102.75" customHeight="1">
      <c r="A197" s="34">
        <v>185</v>
      </c>
      <c r="B197" s="89" t="s">
        <v>488</v>
      </c>
      <c r="C197" s="36" t="s">
        <v>238</v>
      </c>
      <c r="D197" s="82">
        <v>3100</v>
      </c>
      <c r="E197" s="83" t="s">
        <v>299</v>
      </c>
      <c r="F197" s="85">
        <v>154.93</v>
      </c>
      <c r="G197" s="23"/>
      <c r="H197" s="23"/>
      <c r="I197" s="38" t="s">
        <v>40</v>
      </c>
      <c r="J197" s="17">
        <f>IF(I197="Less(-)",-1,1)</f>
        <v>1</v>
      </c>
      <c r="K197" s="18" t="s">
        <v>65</v>
      </c>
      <c r="L197" s="18" t="s">
        <v>7</v>
      </c>
      <c r="M197" s="45"/>
      <c r="N197" s="23"/>
      <c r="O197" s="23"/>
      <c r="P197" s="44"/>
      <c r="Q197" s="23"/>
      <c r="R197" s="23"/>
      <c r="S197" s="44"/>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114">
        <f>total_amount_ba($B$2,$D$2,D197,F197,J197,K197,M197)</f>
        <v>480283</v>
      </c>
      <c r="BB197" s="67">
        <f>BA197+SUM(N197:AZ197)</f>
        <v>480283</v>
      </c>
      <c r="BC197" s="116" t="str">
        <f>SpellNumber(L197,BB197)</f>
        <v>INR  Four Lakh Eighty Thousand Two Hundred &amp; Eighty Three  Only</v>
      </c>
      <c r="BE197" s="92">
        <v>128</v>
      </c>
      <c r="BF197" s="21">
        <f t="shared" si="19"/>
        <v>154.92915200000002</v>
      </c>
      <c r="BG197" s="109">
        <f t="shared" si="18"/>
        <v>154.93</v>
      </c>
      <c r="IE197" s="22"/>
      <c r="IF197" s="22"/>
      <c r="IG197" s="22"/>
      <c r="IH197" s="22"/>
      <c r="II197" s="22"/>
    </row>
    <row r="198" spans="1:243" s="21" customFormat="1" ht="88.5" customHeight="1">
      <c r="A198" s="34">
        <v>186</v>
      </c>
      <c r="B198" s="89" t="s">
        <v>489</v>
      </c>
      <c r="C198" s="36" t="s">
        <v>239</v>
      </c>
      <c r="D198" s="82">
        <v>595</v>
      </c>
      <c r="E198" s="83" t="s">
        <v>299</v>
      </c>
      <c r="F198" s="85">
        <v>134.35</v>
      </c>
      <c r="G198" s="23"/>
      <c r="H198" s="23"/>
      <c r="I198" s="38" t="s">
        <v>40</v>
      </c>
      <c r="J198" s="17">
        <f t="shared" si="14"/>
        <v>1</v>
      </c>
      <c r="K198" s="18" t="s">
        <v>65</v>
      </c>
      <c r="L198" s="18" t="s">
        <v>7</v>
      </c>
      <c r="M198" s="45"/>
      <c r="N198" s="23"/>
      <c r="O198" s="23"/>
      <c r="P198" s="44"/>
      <c r="Q198" s="23"/>
      <c r="R198" s="23"/>
      <c r="S198" s="44"/>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114">
        <f t="shared" si="15"/>
        <v>79938.25</v>
      </c>
      <c r="BB198" s="67">
        <f t="shared" si="16"/>
        <v>79938.25</v>
      </c>
      <c r="BC198" s="116" t="str">
        <f t="shared" si="17"/>
        <v>INR  Seventy Nine Thousand Nine Hundred &amp; Thirty Eight  and Paise Twenty Five Only</v>
      </c>
      <c r="BE198" s="92">
        <v>111</v>
      </c>
      <c r="BF198" s="21">
        <f t="shared" si="19"/>
        <v>134.35262400000002</v>
      </c>
      <c r="BG198" s="109">
        <f t="shared" si="18"/>
        <v>134.35</v>
      </c>
      <c r="IE198" s="22"/>
      <c r="IF198" s="22"/>
      <c r="IG198" s="22"/>
      <c r="IH198" s="22"/>
      <c r="II198" s="22"/>
    </row>
    <row r="199" spans="1:243" s="21" customFormat="1" ht="114" customHeight="1">
      <c r="A199" s="34">
        <v>187</v>
      </c>
      <c r="B199" s="98" t="s">
        <v>491</v>
      </c>
      <c r="C199" s="36" t="s">
        <v>240</v>
      </c>
      <c r="D199" s="82">
        <v>3</v>
      </c>
      <c r="E199" s="83" t="s">
        <v>301</v>
      </c>
      <c r="F199" s="85">
        <v>427.27</v>
      </c>
      <c r="G199" s="23"/>
      <c r="H199" s="23"/>
      <c r="I199" s="38" t="s">
        <v>40</v>
      </c>
      <c r="J199" s="17">
        <f t="shared" si="14"/>
        <v>1</v>
      </c>
      <c r="K199" s="18" t="s">
        <v>65</v>
      </c>
      <c r="L199" s="18" t="s">
        <v>7</v>
      </c>
      <c r="M199" s="45"/>
      <c r="N199" s="23"/>
      <c r="O199" s="23"/>
      <c r="P199" s="44"/>
      <c r="Q199" s="23"/>
      <c r="R199" s="23"/>
      <c r="S199" s="44"/>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114">
        <f t="shared" si="15"/>
        <v>1281.81</v>
      </c>
      <c r="BB199" s="67">
        <f t="shared" si="16"/>
        <v>1281.81</v>
      </c>
      <c r="BC199" s="116" t="str">
        <f t="shared" si="17"/>
        <v>INR  One Thousand Two Hundred &amp; Eighty One  and Paise Eighty One Only</v>
      </c>
      <c r="BE199" s="97">
        <v>353</v>
      </c>
      <c r="BF199" s="21">
        <f t="shared" si="19"/>
        <v>427.265552</v>
      </c>
      <c r="BG199" s="109">
        <f t="shared" si="18"/>
        <v>427.27</v>
      </c>
      <c r="IE199" s="22"/>
      <c r="IF199" s="22"/>
      <c r="IG199" s="22"/>
      <c r="IH199" s="22"/>
      <c r="II199" s="22"/>
    </row>
    <row r="200" spans="1:243" s="21" customFormat="1" ht="72" customHeight="1">
      <c r="A200" s="34">
        <v>188</v>
      </c>
      <c r="B200" s="89" t="s">
        <v>492</v>
      </c>
      <c r="C200" s="36" t="s">
        <v>241</v>
      </c>
      <c r="D200" s="82">
        <v>5</v>
      </c>
      <c r="E200" s="83" t="s">
        <v>301</v>
      </c>
      <c r="F200" s="85">
        <v>700.81</v>
      </c>
      <c r="G200" s="23"/>
      <c r="H200" s="23"/>
      <c r="I200" s="38" t="s">
        <v>40</v>
      </c>
      <c r="J200" s="17">
        <f>IF(I200="Less(-)",-1,1)</f>
        <v>1</v>
      </c>
      <c r="K200" s="18" t="s">
        <v>65</v>
      </c>
      <c r="L200" s="18" t="s">
        <v>7</v>
      </c>
      <c r="M200" s="45"/>
      <c r="N200" s="23"/>
      <c r="O200" s="23"/>
      <c r="P200" s="44"/>
      <c r="Q200" s="23"/>
      <c r="R200" s="23"/>
      <c r="S200" s="44"/>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114">
        <f>total_amount_ba($B$2,$D$2,D200,F200,J200,K200,M200)</f>
        <v>3504.0499999999997</v>
      </c>
      <c r="BB200" s="67">
        <f>BA200+SUM(N200:AZ200)</f>
        <v>3504.0499999999997</v>
      </c>
      <c r="BC200" s="116" t="str">
        <f>SpellNumber(L200,BB200)</f>
        <v>INR  Three Thousand Five Hundred &amp; Four  and Paise Five Only</v>
      </c>
      <c r="BE200" s="97">
        <v>579</v>
      </c>
      <c r="BF200" s="21">
        <f t="shared" si="19"/>
        <v>700.8123360000001</v>
      </c>
      <c r="BG200" s="109">
        <f t="shared" si="18"/>
        <v>700.81</v>
      </c>
      <c r="IE200" s="22"/>
      <c r="IF200" s="22"/>
      <c r="IG200" s="22"/>
      <c r="IH200" s="22"/>
      <c r="II200" s="22"/>
    </row>
    <row r="201" spans="1:243" s="21" customFormat="1" ht="131.25" customHeight="1">
      <c r="A201" s="34">
        <v>189</v>
      </c>
      <c r="B201" s="89" t="s">
        <v>493</v>
      </c>
      <c r="C201" s="36" t="s">
        <v>242</v>
      </c>
      <c r="D201" s="82">
        <v>95</v>
      </c>
      <c r="E201" s="83" t="s">
        <v>524</v>
      </c>
      <c r="F201" s="85">
        <v>1462.14</v>
      </c>
      <c r="G201" s="23"/>
      <c r="H201" s="23"/>
      <c r="I201" s="38" t="s">
        <v>40</v>
      </c>
      <c r="J201" s="17">
        <f>IF(I201="Less(-)",-1,1)</f>
        <v>1</v>
      </c>
      <c r="K201" s="18" t="s">
        <v>65</v>
      </c>
      <c r="L201" s="18" t="s">
        <v>7</v>
      </c>
      <c r="M201" s="45"/>
      <c r="N201" s="23"/>
      <c r="O201" s="23"/>
      <c r="P201" s="44"/>
      <c r="Q201" s="23"/>
      <c r="R201" s="23"/>
      <c r="S201" s="44"/>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114">
        <f>total_amount_ba($B$2,$D$2,D201,F201,J201,K201,M201)</f>
        <v>138903.30000000002</v>
      </c>
      <c r="BB201" s="67">
        <f>BA201+SUM(N201:AZ201)</f>
        <v>138903.30000000002</v>
      </c>
      <c r="BC201" s="116" t="str">
        <f>SpellNumber(L201,BB201)</f>
        <v>INR  One Lakh Thirty Eight Thousand Nine Hundred &amp; Three  and Paise Thirty Only</v>
      </c>
      <c r="BE201" s="97">
        <v>1208</v>
      </c>
      <c r="BF201" s="21">
        <f t="shared" si="19"/>
        <v>1462.143872</v>
      </c>
      <c r="BG201" s="109">
        <f t="shared" si="18"/>
        <v>1462.14</v>
      </c>
      <c r="IE201" s="22"/>
      <c r="IF201" s="22"/>
      <c r="IG201" s="22"/>
      <c r="IH201" s="22"/>
      <c r="II201" s="22"/>
    </row>
    <row r="202" spans="1:243" s="21" customFormat="1" ht="144" customHeight="1">
      <c r="A202" s="34">
        <v>190</v>
      </c>
      <c r="B202" s="89" t="s">
        <v>494</v>
      </c>
      <c r="C202" s="36" t="s">
        <v>243</v>
      </c>
      <c r="D202" s="82">
        <v>117</v>
      </c>
      <c r="E202" s="83" t="s">
        <v>301</v>
      </c>
      <c r="F202" s="85">
        <v>551.94</v>
      </c>
      <c r="G202" s="23"/>
      <c r="H202" s="23"/>
      <c r="I202" s="38" t="s">
        <v>40</v>
      </c>
      <c r="J202" s="17">
        <f>IF(I202="Less(-)",-1,1)</f>
        <v>1</v>
      </c>
      <c r="K202" s="18" t="s">
        <v>65</v>
      </c>
      <c r="L202" s="18" t="s">
        <v>7</v>
      </c>
      <c r="M202" s="45"/>
      <c r="N202" s="23"/>
      <c r="O202" s="23"/>
      <c r="P202" s="44"/>
      <c r="Q202" s="23"/>
      <c r="R202" s="23"/>
      <c r="S202" s="44"/>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114">
        <f>total_amount_ba($B$2,$D$2,D202,F202,J202,K202,M202)</f>
        <v>64576.98</v>
      </c>
      <c r="BB202" s="67">
        <f>BA202+SUM(N202:AZ202)</f>
        <v>64576.98</v>
      </c>
      <c r="BC202" s="116" t="str">
        <f>SpellNumber(L202,BB202)</f>
        <v>INR  Sixty Four Thousand Five Hundred &amp; Seventy Six  and Paise Ninety Eight Only</v>
      </c>
      <c r="BE202" s="97">
        <v>456</v>
      </c>
      <c r="BF202" s="21">
        <f t="shared" si="19"/>
        <v>551.935104</v>
      </c>
      <c r="BG202" s="109">
        <f t="shared" si="18"/>
        <v>551.94</v>
      </c>
      <c r="IE202" s="22"/>
      <c r="IF202" s="22"/>
      <c r="IG202" s="22"/>
      <c r="IH202" s="22"/>
      <c r="II202" s="22"/>
    </row>
    <row r="203" spans="1:243" s="21" customFormat="1" ht="409.5">
      <c r="A203" s="34">
        <v>191</v>
      </c>
      <c r="B203" s="89" t="s">
        <v>495</v>
      </c>
      <c r="C203" s="36" t="s">
        <v>244</v>
      </c>
      <c r="D203" s="82">
        <v>1175</v>
      </c>
      <c r="E203" s="83" t="s">
        <v>302</v>
      </c>
      <c r="F203" s="85">
        <v>1080.87</v>
      </c>
      <c r="G203" s="23"/>
      <c r="H203" s="23"/>
      <c r="I203" s="38" t="s">
        <v>40</v>
      </c>
      <c r="J203" s="17">
        <f t="shared" si="14"/>
        <v>1</v>
      </c>
      <c r="K203" s="18" t="s">
        <v>65</v>
      </c>
      <c r="L203" s="18" t="s">
        <v>7</v>
      </c>
      <c r="M203" s="45"/>
      <c r="N203" s="23"/>
      <c r="O203" s="23"/>
      <c r="P203" s="44"/>
      <c r="Q203" s="23"/>
      <c r="R203" s="23"/>
      <c r="S203" s="44"/>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114">
        <f t="shared" si="15"/>
        <v>1270022.2499999998</v>
      </c>
      <c r="BB203" s="67">
        <f t="shared" si="16"/>
        <v>1270022.2499999998</v>
      </c>
      <c r="BC203" s="116" t="str">
        <f t="shared" si="17"/>
        <v>INR  Twelve Lakh Seventy Thousand  &amp;Twenty Two  and Paise Twenty Five Only</v>
      </c>
      <c r="BE203" s="92">
        <v>893</v>
      </c>
      <c r="BF203" s="21">
        <f t="shared" si="19"/>
        <v>1080.8729120000003</v>
      </c>
      <c r="BG203" s="109">
        <f t="shared" si="18"/>
        <v>1080.87</v>
      </c>
      <c r="IE203" s="22"/>
      <c r="IF203" s="22"/>
      <c r="IG203" s="22"/>
      <c r="IH203" s="22"/>
      <c r="II203" s="22"/>
    </row>
    <row r="204" spans="1:243" s="21" customFormat="1" ht="175.5" customHeight="1">
      <c r="A204" s="34">
        <v>192</v>
      </c>
      <c r="B204" s="73" t="s">
        <v>496</v>
      </c>
      <c r="C204" s="36" t="s">
        <v>245</v>
      </c>
      <c r="D204" s="82">
        <v>605</v>
      </c>
      <c r="E204" s="83" t="s">
        <v>302</v>
      </c>
      <c r="F204" s="85">
        <v>1322.95</v>
      </c>
      <c r="G204" s="23"/>
      <c r="H204" s="23"/>
      <c r="I204" s="38" t="s">
        <v>40</v>
      </c>
      <c r="J204" s="17">
        <f t="shared" si="14"/>
        <v>1</v>
      </c>
      <c r="K204" s="18" t="s">
        <v>65</v>
      </c>
      <c r="L204" s="18" t="s">
        <v>7</v>
      </c>
      <c r="M204" s="45"/>
      <c r="N204" s="23"/>
      <c r="O204" s="23"/>
      <c r="P204" s="44"/>
      <c r="Q204" s="23"/>
      <c r="R204" s="23"/>
      <c r="S204" s="44"/>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114">
        <f t="shared" si="15"/>
        <v>800384.75</v>
      </c>
      <c r="BB204" s="67">
        <f t="shared" si="16"/>
        <v>800384.75</v>
      </c>
      <c r="BC204" s="116" t="str">
        <f t="shared" si="17"/>
        <v>INR  Eight Lakh Three Hundred &amp; Eighty Four  and Paise Seventy Five Only</v>
      </c>
      <c r="BE204" s="85">
        <v>1093</v>
      </c>
      <c r="BF204" s="21">
        <f t="shared" si="19"/>
        <v>1322.949712</v>
      </c>
      <c r="BG204" s="109">
        <f t="shared" si="18"/>
        <v>1322.95</v>
      </c>
      <c r="IE204" s="22"/>
      <c r="IF204" s="22"/>
      <c r="IG204" s="22"/>
      <c r="IH204" s="22"/>
      <c r="II204" s="22"/>
    </row>
    <row r="205" spans="1:243" s="21" customFormat="1" ht="204" customHeight="1">
      <c r="A205" s="34">
        <v>193</v>
      </c>
      <c r="B205" s="89" t="s">
        <v>497</v>
      </c>
      <c r="C205" s="36" t="s">
        <v>246</v>
      </c>
      <c r="D205" s="82">
        <v>342</v>
      </c>
      <c r="E205" s="83" t="s">
        <v>302</v>
      </c>
      <c r="F205" s="85">
        <v>301.39</v>
      </c>
      <c r="G205" s="23"/>
      <c r="H205" s="23"/>
      <c r="I205" s="38" t="s">
        <v>40</v>
      </c>
      <c r="J205" s="17">
        <f t="shared" si="14"/>
        <v>1</v>
      </c>
      <c r="K205" s="18" t="s">
        <v>65</v>
      </c>
      <c r="L205" s="18" t="s">
        <v>7</v>
      </c>
      <c r="M205" s="45"/>
      <c r="N205" s="23"/>
      <c r="O205" s="23"/>
      <c r="P205" s="44"/>
      <c r="Q205" s="23"/>
      <c r="R205" s="23"/>
      <c r="S205" s="44"/>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114">
        <f t="shared" si="15"/>
        <v>103075.37999999999</v>
      </c>
      <c r="BB205" s="67">
        <f t="shared" si="16"/>
        <v>103075.37999999999</v>
      </c>
      <c r="BC205" s="116" t="str">
        <f t="shared" si="17"/>
        <v>INR  One Lakh Three Thousand  &amp;Seventy Five  and Paise Thirty Eight Only</v>
      </c>
      <c r="BE205" s="92">
        <v>249</v>
      </c>
      <c r="BF205" s="21">
        <f t="shared" si="19"/>
        <v>301.3856160000001</v>
      </c>
      <c r="BG205" s="109">
        <f t="shared" si="18"/>
        <v>301.39</v>
      </c>
      <c r="IE205" s="22"/>
      <c r="IF205" s="22"/>
      <c r="IG205" s="22"/>
      <c r="IH205" s="22"/>
      <c r="II205" s="22"/>
    </row>
    <row r="206" spans="1:243" s="21" customFormat="1" ht="202.5" customHeight="1">
      <c r="A206" s="34">
        <v>194</v>
      </c>
      <c r="B206" s="89" t="s">
        <v>498</v>
      </c>
      <c r="C206" s="36" t="s">
        <v>247</v>
      </c>
      <c r="D206" s="82">
        <v>35</v>
      </c>
      <c r="E206" s="83" t="s">
        <v>302</v>
      </c>
      <c r="F206" s="85">
        <v>953.78</v>
      </c>
      <c r="G206" s="23"/>
      <c r="H206" s="23"/>
      <c r="I206" s="38" t="s">
        <v>40</v>
      </c>
      <c r="J206" s="17">
        <f>IF(I206="Less(-)",-1,1)</f>
        <v>1</v>
      </c>
      <c r="K206" s="18" t="s">
        <v>65</v>
      </c>
      <c r="L206" s="18" t="s">
        <v>7</v>
      </c>
      <c r="M206" s="45"/>
      <c r="N206" s="23"/>
      <c r="O206" s="23"/>
      <c r="P206" s="44"/>
      <c r="Q206" s="23"/>
      <c r="R206" s="23"/>
      <c r="S206" s="44"/>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114">
        <f>total_amount_ba($B$2,$D$2,D206,F206,J206,K206,M206)</f>
        <v>33382.299999999996</v>
      </c>
      <c r="BB206" s="67">
        <f>BA206+SUM(N206:AZ206)</f>
        <v>33382.299999999996</v>
      </c>
      <c r="BC206" s="116" t="str">
        <f>SpellNumber(L206,BB206)</f>
        <v>INR  Thirty Three Thousand Three Hundred &amp; Eighty Two  and Paise Thirty Only</v>
      </c>
      <c r="BE206" s="85">
        <v>788</v>
      </c>
      <c r="BF206" s="21">
        <f t="shared" si="19"/>
        <v>953.7825920000001</v>
      </c>
      <c r="BG206" s="109">
        <f t="shared" si="18"/>
        <v>953.78</v>
      </c>
      <c r="IE206" s="22"/>
      <c r="IF206" s="22"/>
      <c r="IG206" s="22"/>
      <c r="IH206" s="22"/>
      <c r="II206" s="22"/>
    </row>
    <row r="207" spans="1:243" s="21" customFormat="1" ht="203.25" customHeight="1">
      <c r="A207" s="34">
        <v>195</v>
      </c>
      <c r="B207" s="89" t="s">
        <v>499</v>
      </c>
      <c r="C207" s="36" t="s">
        <v>248</v>
      </c>
      <c r="D207" s="82">
        <v>475</v>
      </c>
      <c r="E207" s="83" t="s">
        <v>302</v>
      </c>
      <c r="F207" s="85">
        <v>1135.34</v>
      </c>
      <c r="G207" s="23"/>
      <c r="H207" s="23"/>
      <c r="I207" s="38" t="s">
        <v>40</v>
      </c>
      <c r="J207" s="17">
        <f t="shared" si="14"/>
        <v>1</v>
      </c>
      <c r="K207" s="18" t="s">
        <v>65</v>
      </c>
      <c r="L207" s="18" t="s">
        <v>7</v>
      </c>
      <c r="M207" s="45"/>
      <c r="N207" s="23"/>
      <c r="O207" s="23"/>
      <c r="P207" s="44"/>
      <c r="Q207" s="23"/>
      <c r="R207" s="23"/>
      <c r="S207" s="44"/>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114">
        <f t="shared" si="15"/>
        <v>539286.5</v>
      </c>
      <c r="BB207" s="67">
        <f t="shared" si="16"/>
        <v>539286.5</v>
      </c>
      <c r="BC207" s="116" t="str">
        <f t="shared" si="17"/>
        <v>INR  Five Lakh Thirty Nine Thousand Two Hundred &amp; Eighty Six  and Paise Fifty Only</v>
      </c>
      <c r="BE207" s="92">
        <v>938</v>
      </c>
      <c r="BF207" s="21">
        <f t="shared" si="19"/>
        <v>1135.3401920000003</v>
      </c>
      <c r="BG207" s="109">
        <f aca="true" t="shared" si="20" ref="BG207:BG246">ROUND(BF207,2)</f>
        <v>1135.34</v>
      </c>
      <c r="IE207" s="22"/>
      <c r="IF207" s="22"/>
      <c r="IG207" s="22"/>
      <c r="IH207" s="22"/>
      <c r="II207" s="22"/>
    </row>
    <row r="208" spans="1:243" s="21" customFormat="1" ht="135" customHeight="1">
      <c r="A208" s="34">
        <v>196</v>
      </c>
      <c r="B208" s="89" t="s">
        <v>500</v>
      </c>
      <c r="C208" s="36" t="s">
        <v>249</v>
      </c>
      <c r="D208" s="82">
        <v>315</v>
      </c>
      <c r="E208" s="85" t="s">
        <v>301</v>
      </c>
      <c r="F208" s="85">
        <v>259.02</v>
      </c>
      <c r="G208" s="23"/>
      <c r="H208" s="23"/>
      <c r="I208" s="38" t="s">
        <v>40</v>
      </c>
      <c r="J208" s="17">
        <f t="shared" si="14"/>
        <v>1</v>
      </c>
      <c r="K208" s="18" t="s">
        <v>65</v>
      </c>
      <c r="L208" s="18" t="s">
        <v>7</v>
      </c>
      <c r="M208" s="45"/>
      <c r="N208" s="23"/>
      <c r="O208" s="23"/>
      <c r="P208" s="44"/>
      <c r="Q208" s="23"/>
      <c r="R208" s="23"/>
      <c r="S208" s="44"/>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114">
        <f t="shared" si="15"/>
        <v>81591.29999999999</v>
      </c>
      <c r="BB208" s="67">
        <f t="shared" si="16"/>
        <v>81591.29999999999</v>
      </c>
      <c r="BC208" s="116" t="str">
        <f t="shared" si="17"/>
        <v>INR  Eighty One Thousand Five Hundred &amp; Ninety One  and Paise Thirty Only</v>
      </c>
      <c r="BE208" s="85">
        <v>214</v>
      </c>
      <c r="BF208" s="21">
        <f t="shared" si="19"/>
        <v>259.02217600000006</v>
      </c>
      <c r="BG208" s="109">
        <f t="shared" si="20"/>
        <v>259.02</v>
      </c>
      <c r="IE208" s="22"/>
      <c r="IF208" s="22"/>
      <c r="IG208" s="22"/>
      <c r="IH208" s="22"/>
      <c r="II208" s="22"/>
    </row>
    <row r="209" spans="1:243" s="21" customFormat="1" ht="90" customHeight="1">
      <c r="A209" s="34">
        <v>197</v>
      </c>
      <c r="B209" s="89" t="s">
        <v>296</v>
      </c>
      <c r="C209" s="36" t="s">
        <v>250</v>
      </c>
      <c r="D209" s="82">
        <v>59</v>
      </c>
      <c r="E209" s="83" t="s">
        <v>301</v>
      </c>
      <c r="F209" s="85">
        <v>355.85</v>
      </c>
      <c r="G209" s="23"/>
      <c r="H209" s="23"/>
      <c r="I209" s="38" t="s">
        <v>40</v>
      </c>
      <c r="J209" s="17">
        <f>IF(I209="Less(-)",-1,1)</f>
        <v>1</v>
      </c>
      <c r="K209" s="18" t="s">
        <v>65</v>
      </c>
      <c r="L209" s="18" t="s">
        <v>7</v>
      </c>
      <c r="M209" s="45"/>
      <c r="N209" s="23"/>
      <c r="O209" s="23"/>
      <c r="P209" s="44"/>
      <c r="Q209" s="23"/>
      <c r="R209" s="23"/>
      <c r="S209" s="44"/>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114">
        <f>total_amount_ba($B$2,$D$2,D209,F209,J209,K209,M209)</f>
        <v>20995.15</v>
      </c>
      <c r="BB209" s="67">
        <f>BA209+SUM(N209:AZ209)</f>
        <v>20995.15</v>
      </c>
      <c r="BC209" s="116" t="str">
        <f>SpellNumber(L209,BB209)</f>
        <v>INR  Twenty Thousand Nine Hundred &amp; Ninety Five  and Paise Fifteen Only</v>
      </c>
      <c r="BE209" s="92">
        <v>294</v>
      </c>
      <c r="BF209" s="21">
        <f t="shared" si="19"/>
        <v>355.85289600000004</v>
      </c>
      <c r="BG209" s="109">
        <f t="shared" si="20"/>
        <v>355.85</v>
      </c>
      <c r="IE209" s="22"/>
      <c r="IF209" s="22"/>
      <c r="IG209" s="22"/>
      <c r="IH209" s="22"/>
      <c r="II209" s="22"/>
    </row>
    <row r="210" spans="1:243" s="21" customFormat="1" ht="75" customHeight="1">
      <c r="A210" s="34">
        <v>198</v>
      </c>
      <c r="B210" s="72" t="s">
        <v>501</v>
      </c>
      <c r="C210" s="36" t="s">
        <v>251</v>
      </c>
      <c r="D210" s="82">
        <v>5</v>
      </c>
      <c r="E210" s="91" t="s">
        <v>514</v>
      </c>
      <c r="F210" s="85">
        <v>605.19</v>
      </c>
      <c r="G210" s="23"/>
      <c r="H210" s="23"/>
      <c r="I210" s="38" t="s">
        <v>40</v>
      </c>
      <c r="J210" s="17">
        <f aca="true" t="shared" si="21" ref="J210:J246">IF(I210="Less(-)",-1,1)</f>
        <v>1</v>
      </c>
      <c r="K210" s="18" t="s">
        <v>65</v>
      </c>
      <c r="L210" s="18" t="s">
        <v>7</v>
      </c>
      <c r="M210" s="45"/>
      <c r="N210" s="23"/>
      <c r="O210" s="23"/>
      <c r="P210" s="44"/>
      <c r="Q210" s="23"/>
      <c r="R210" s="23"/>
      <c r="S210" s="44"/>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114">
        <f aca="true" t="shared" si="22" ref="BA210:BA246">total_amount_ba($B$2,$D$2,D210,F210,J210,K210,M210)</f>
        <v>3025.9500000000003</v>
      </c>
      <c r="BB210" s="67">
        <f aca="true" t="shared" si="23" ref="BB210:BB246">BA210+SUM(N210:AZ210)</f>
        <v>3025.9500000000003</v>
      </c>
      <c r="BC210" s="116" t="str">
        <f aca="true" t="shared" si="24" ref="BC210:BC246">SpellNumber(L210,BB210)</f>
        <v>INR  Three Thousand  &amp;Twenty Five  and Paise Ninety Five Only</v>
      </c>
      <c r="BE210" s="91">
        <v>500</v>
      </c>
      <c r="BF210" s="21">
        <f t="shared" si="19"/>
        <v>605.192</v>
      </c>
      <c r="BG210" s="109">
        <f t="shared" si="20"/>
        <v>605.19</v>
      </c>
      <c r="IE210" s="22"/>
      <c r="IF210" s="22"/>
      <c r="IG210" s="22"/>
      <c r="IH210" s="22"/>
      <c r="II210" s="22"/>
    </row>
    <row r="211" spans="1:243" s="21" customFormat="1" ht="60.75" customHeight="1">
      <c r="A211" s="34">
        <v>199</v>
      </c>
      <c r="B211" s="89" t="s">
        <v>297</v>
      </c>
      <c r="C211" s="36" t="s">
        <v>252</v>
      </c>
      <c r="D211" s="82">
        <v>551</v>
      </c>
      <c r="E211" s="83" t="s">
        <v>300</v>
      </c>
      <c r="F211" s="85">
        <v>468.42</v>
      </c>
      <c r="G211" s="23"/>
      <c r="H211" s="23"/>
      <c r="I211" s="38" t="s">
        <v>40</v>
      </c>
      <c r="J211" s="17">
        <f t="shared" si="21"/>
        <v>1</v>
      </c>
      <c r="K211" s="18" t="s">
        <v>65</v>
      </c>
      <c r="L211" s="18" t="s">
        <v>7</v>
      </c>
      <c r="M211" s="45"/>
      <c r="N211" s="23"/>
      <c r="O211" s="23"/>
      <c r="P211" s="44"/>
      <c r="Q211" s="23"/>
      <c r="R211" s="23"/>
      <c r="S211" s="44"/>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114">
        <f t="shared" si="22"/>
        <v>258099.42</v>
      </c>
      <c r="BB211" s="67">
        <f t="shared" si="23"/>
        <v>258099.42</v>
      </c>
      <c r="BC211" s="116" t="str">
        <f t="shared" si="24"/>
        <v>INR  Two Lakh Fifty Eight Thousand  &amp;Ninety Nine  and Paise Forty Two Only</v>
      </c>
      <c r="BE211" s="92">
        <v>387</v>
      </c>
      <c r="BF211" s="21">
        <f t="shared" si="19"/>
        <v>468.4186080000001</v>
      </c>
      <c r="BG211" s="109">
        <f t="shared" si="20"/>
        <v>468.42</v>
      </c>
      <c r="IE211" s="22"/>
      <c r="IF211" s="22"/>
      <c r="IG211" s="22"/>
      <c r="IH211" s="22"/>
      <c r="II211" s="22"/>
    </row>
    <row r="212" spans="1:243" s="21" customFormat="1" ht="103.5" customHeight="1">
      <c r="A212" s="34">
        <v>200</v>
      </c>
      <c r="B212" s="72" t="s">
        <v>502</v>
      </c>
      <c r="C212" s="36" t="s">
        <v>253</v>
      </c>
      <c r="D212" s="82">
        <v>56</v>
      </c>
      <c r="E212" s="85" t="s">
        <v>301</v>
      </c>
      <c r="F212" s="85">
        <v>292.91</v>
      </c>
      <c r="G212" s="23"/>
      <c r="H212" s="23"/>
      <c r="I212" s="38" t="s">
        <v>40</v>
      </c>
      <c r="J212" s="17">
        <f t="shared" si="21"/>
        <v>1</v>
      </c>
      <c r="K212" s="18" t="s">
        <v>65</v>
      </c>
      <c r="L212" s="18" t="s">
        <v>7</v>
      </c>
      <c r="M212" s="45"/>
      <c r="N212" s="23"/>
      <c r="O212" s="23"/>
      <c r="P212" s="44"/>
      <c r="Q212" s="23"/>
      <c r="R212" s="23"/>
      <c r="S212" s="44"/>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114">
        <f t="shared" si="22"/>
        <v>16402.960000000003</v>
      </c>
      <c r="BB212" s="67">
        <f t="shared" si="23"/>
        <v>16402.960000000003</v>
      </c>
      <c r="BC212" s="116" t="str">
        <f t="shared" si="24"/>
        <v>INR  Sixteen Thousand Four Hundred &amp; Two  and Paise Ninety Six Only</v>
      </c>
      <c r="BE212" s="91">
        <v>242</v>
      </c>
      <c r="BF212" s="21">
        <f t="shared" si="19"/>
        <v>292.912928</v>
      </c>
      <c r="BG212" s="109">
        <f t="shared" si="20"/>
        <v>292.91</v>
      </c>
      <c r="IE212" s="22"/>
      <c r="IF212" s="22"/>
      <c r="IG212" s="22"/>
      <c r="IH212" s="22"/>
      <c r="II212" s="22"/>
    </row>
    <row r="213" spans="1:243" s="21" customFormat="1" ht="72" customHeight="1">
      <c r="A213" s="34">
        <v>201</v>
      </c>
      <c r="B213" s="72" t="s">
        <v>503</v>
      </c>
      <c r="C213" s="36" t="s">
        <v>254</v>
      </c>
      <c r="D213" s="82">
        <v>56</v>
      </c>
      <c r="E213" s="85" t="s">
        <v>301</v>
      </c>
      <c r="F213" s="85">
        <v>177.93</v>
      </c>
      <c r="G213" s="23"/>
      <c r="H213" s="23"/>
      <c r="I213" s="38" t="s">
        <v>40</v>
      </c>
      <c r="J213" s="17">
        <f>IF(I213="Less(-)",-1,1)</f>
        <v>1</v>
      </c>
      <c r="K213" s="18" t="s">
        <v>65</v>
      </c>
      <c r="L213" s="18" t="s">
        <v>7</v>
      </c>
      <c r="M213" s="45"/>
      <c r="N213" s="23"/>
      <c r="O213" s="23"/>
      <c r="P213" s="44"/>
      <c r="Q213" s="23"/>
      <c r="R213" s="23"/>
      <c r="S213" s="44"/>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114">
        <f>total_amount_ba($B$2,$D$2,D213,F213,J213,K213,M213)</f>
        <v>9964.08</v>
      </c>
      <c r="BB213" s="67">
        <f>BA213+SUM(N213:AZ213)</f>
        <v>9964.08</v>
      </c>
      <c r="BC213" s="116" t="str">
        <f>SpellNumber(L213,BB213)</f>
        <v>INR  Nine Thousand Nine Hundred &amp; Sixty Four  and Paise Eight Only</v>
      </c>
      <c r="BE213" s="91">
        <v>147</v>
      </c>
      <c r="BF213" s="21">
        <f t="shared" si="19"/>
        <v>177.92644800000002</v>
      </c>
      <c r="BG213" s="109">
        <f t="shared" si="20"/>
        <v>177.93</v>
      </c>
      <c r="IE213" s="22"/>
      <c r="IF213" s="22"/>
      <c r="IG213" s="22"/>
      <c r="IH213" s="22"/>
      <c r="II213" s="22"/>
    </row>
    <row r="214" spans="1:243" s="21" customFormat="1" ht="409.5">
      <c r="A214" s="34">
        <v>202</v>
      </c>
      <c r="B214" s="73" t="s">
        <v>504</v>
      </c>
      <c r="C214" s="36" t="s">
        <v>255</v>
      </c>
      <c r="D214" s="82">
        <v>6</v>
      </c>
      <c r="E214" s="85" t="s">
        <v>301</v>
      </c>
      <c r="F214" s="85">
        <v>67.78</v>
      </c>
      <c r="G214" s="23"/>
      <c r="H214" s="23"/>
      <c r="I214" s="38" t="s">
        <v>40</v>
      </c>
      <c r="J214" s="17">
        <f t="shared" si="21"/>
        <v>1</v>
      </c>
      <c r="K214" s="18" t="s">
        <v>65</v>
      </c>
      <c r="L214" s="18" t="s">
        <v>7</v>
      </c>
      <c r="M214" s="45"/>
      <c r="N214" s="23"/>
      <c r="O214" s="23"/>
      <c r="P214" s="44"/>
      <c r="Q214" s="23"/>
      <c r="R214" s="23"/>
      <c r="S214" s="44"/>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114">
        <f t="shared" si="22"/>
        <v>406.68</v>
      </c>
      <c r="BB214" s="67">
        <f t="shared" si="23"/>
        <v>406.68</v>
      </c>
      <c r="BC214" s="116" t="str">
        <f t="shared" si="24"/>
        <v>INR  Four Hundred &amp; Six  and Paise Sixty Eight Only</v>
      </c>
      <c r="BE214" s="85">
        <v>56</v>
      </c>
      <c r="BF214" s="21">
        <f t="shared" si="19"/>
        <v>67.78150400000001</v>
      </c>
      <c r="BG214" s="109">
        <f t="shared" si="20"/>
        <v>67.78</v>
      </c>
      <c r="IE214" s="22"/>
      <c r="IF214" s="22"/>
      <c r="IG214" s="22"/>
      <c r="IH214" s="22"/>
      <c r="II214" s="22"/>
    </row>
    <row r="215" spans="1:243" s="21" customFormat="1" ht="100.5" customHeight="1">
      <c r="A215" s="34">
        <v>203</v>
      </c>
      <c r="B215" s="99" t="s">
        <v>505</v>
      </c>
      <c r="C215" s="36" t="s">
        <v>256</v>
      </c>
      <c r="D215" s="100">
        <v>8</v>
      </c>
      <c r="E215" s="85" t="s">
        <v>301</v>
      </c>
      <c r="F215" s="85">
        <v>298.96</v>
      </c>
      <c r="G215" s="23"/>
      <c r="H215" s="23"/>
      <c r="I215" s="38" t="s">
        <v>40</v>
      </c>
      <c r="J215" s="17">
        <f t="shared" si="21"/>
        <v>1</v>
      </c>
      <c r="K215" s="18" t="s">
        <v>65</v>
      </c>
      <c r="L215" s="18" t="s">
        <v>7</v>
      </c>
      <c r="M215" s="45"/>
      <c r="N215" s="23"/>
      <c r="O215" s="23"/>
      <c r="P215" s="44"/>
      <c r="Q215" s="23"/>
      <c r="R215" s="23"/>
      <c r="S215" s="44"/>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114">
        <f t="shared" si="22"/>
        <v>2391.68</v>
      </c>
      <c r="BB215" s="67">
        <f t="shared" si="23"/>
        <v>2391.68</v>
      </c>
      <c r="BC215" s="116" t="str">
        <f t="shared" si="24"/>
        <v>INR  Two Thousand Three Hundred &amp; Ninety One  and Paise Sixty Eight Only</v>
      </c>
      <c r="BE215" s="101">
        <v>247</v>
      </c>
      <c r="BF215" s="21">
        <f t="shared" si="19"/>
        <v>298.9648480000001</v>
      </c>
      <c r="BG215" s="109">
        <f t="shared" si="20"/>
        <v>298.96</v>
      </c>
      <c r="IE215" s="22"/>
      <c r="IF215" s="22"/>
      <c r="IG215" s="22"/>
      <c r="IH215" s="22"/>
      <c r="II215" s="22"/>
    </row>
    <row r="216" spans="1:243" s="21" customFormat="1" ht="97.5" customHeight="1">
      <c r="A216" s="34">
        <v>204</v>
      </c>
      <c r="B216" s="89" t="s">
        <v>506</v>
      </c>
      <c r="C216" s="36" t="s">
        <v>257</v>
      </c>
      <c r="D216" s="82">
        <v>2</v>
      </c>
      <c r="E216" s="83" t="s">
        <v>300</v>
      </c>
      <c r="F216" s="85">
        <v>1221.28</v>
      </c>
      <c r="G216" s="23"/>
      <c r="H216" s="23"/>
      <c r="I216" s="38" t="s">
        <v>40</v>
      </c>
      <c r="J216" s="17">
        <f t="shared" si="21"/>
        <v>1</v>
      </c>
      <c r="K216" s="18" t="s">
        <v>65</v>
      </c>
      <c r="L216" s="18" t="s">
        <v>7</v>
      </c>
      <c r="M216" s="45"/>
      <c r="N216" s="23"/>
      <c r="O216" s="23"/>
      <c r="P216" s="44"/>
      <c r="Q216" s="23"/>
      <c r="R216" s="23"/>
      <c r="S216" s="44"/>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114">
        <f t="shared" si="22"/>
        <v>2442.56</v>
      </c>
      <c r="BB216" s="67">
        <f t="shared" si="23"/>
        <v>2442.56</v>
      </c>
      <c r="BC216" s="116" t="str">
        <f t="shared" si="24"/>
        <v>INR  Two Thousand Four Hundred &amp; Forty Two  and Paise Fifty Six Only</v>
      </c>
      <c r="BE216" s="97">
        <v>1009</v>
      </c>
      <c r="BF216" s="21">
        <f t="shared" si="19"/>
        <v>1221.2774560000003</v>
      </c>
      <c r="BG216" s="109">
        <f t="shared" si="20"/>
        <v>1221.28</v>
      </c>
      <c r="IE216" s="22"/>
      <c r="IF216" s="22"/>
      <c r="IG216" s="22"/>
      <c r="IH216" s="22"/>
      <c r="II216" s="22"/>
    </row>
    <row r="217" spans="1:243" s="21" customFormat="1" ht="104.25" customHeight="1">
      <c r="A217" s="34">
        <v>205</v>
      </c>
      <c r="B217" s="89" t="s">
        <v>507</v>
      </c>
      <c r="C217" s="36" t="s">
        <v>258</v>
      </c>
      <c r="D217" s="82">
        <v>2</v>
      </c>
      <c r="E217" s="83" t="s">
        <v>300</v>
      </c>
      <c r="F217" s="85">
        <v>986.46</v>
      </c>
      <c r="G217" s="23"/>
      <c r="H217" s="23"/>
      <c r="I217" s="38" t="s">
        <v>40</v>
      </c>
      <c r="J217" s="17">
        <f t="shared" si="21"/>
        <v>1</v>
      </c>
      <c r="K217" s="18" t="s">
        <v>65</v>
      </c>
      <c r="L217" s="18" t="s">
        <v>7</v>
      </c>
      <c r="M217" s="45"/>
      <c r="N217" s="23"/>
      <c r="O217" s="23"/>
      <c r="P217" s="44"/>
      <c r="Q217" s="23"/>
      <c r="R217" s="23"/>
      <c r="S217" s="44"/>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114">
        <f t="shared" si="22"/>
        <v>1972.92</v>
      </c>
      <c r="BB217" s="67">
        <f t="shared" si="23"/>
        <v>1972.92</v>
      </c>
      <c r="BC217" s="116" t="str">
        <f t="shared" si="24"/>
        <v>INR  One Thousand Nine Hundred &amp; Seventy Two  and Paise Ninety Two Only</v>
      </c>
      <c r="BE217" s="97">
        <v>815</v>
      </c>
      <c r="BF217" s="21">
        <f t="shared" si="19"/>
        <v>986.4629600000002</v>
      </c>
      <c r="BG217" s="109">
        <f t="shared" si="20"/>
        <v>986.46</v>
      </c>
      <c r="IE217" s="22"/>
      <c r="IF217" s="22"/>
      <c r="IG217" s="22"/>
      <c r="IH217" s="22"/>
      <c r="II217" s="22"/>
    </row>
    <row r="218" spans="1:243" s="21" customFormat="1" ht="86.25" customHeight="1">
      <c r="A218" s="34">
        <v>206</v>
      </c>
      <c r="B218" s="89" t="s">
        <v>508</v>
      </c>
      <c r="C218" s="36" t="s">
        <v>259</v>
      </c>
      <c r="D218" s="82">
        <v>2</v>
      </c>
      <c r="E218" s="83" t="s">
        <v>300</v>
      </c>
      <c r="F218" s="85">
        <v>890.84</v>
      </c>
      <c r="G218" s="23"/>
      <c r="H218" s="23"/>
      <c r="I218" s="38" t="s">
        <v>40</v>
      </c>
      <c r="J218" s="17">
        <f t="shared" si="21"/>
        <v>1</v>
      </c>
      <c r="K218" s="18" t="s">
        <v>65</v>
      </c>
      <c r="L218" s="18" t="s">
        <v>7</v>
      </c>
      <c r="M218" s="45"/>
      <c r="N218" s="23"/>
      <c r="O218" s="23"/>
      <c r="P218" s="44"/>
      <c r="Q218" s="23"/>
      <c r="R218" s="23"/>
      <c r="S218" s="44"/>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114">
        <f t="shared" si="22"/>
        <v>1781.68</v>
      </c>
      <c r="BB218" s="67">
        <f t="shared" si="23"/>
        <v>1781.68</v>
      </c>
      <c r="BC218" s="116" t="str">
        <f t="shared" si="24"/>
        <v>INR  One Thousand Seven Hundred &amp; Eighty One  and Paise Sixty Eight Only</v>
      </c>
      <c r="BE218" s="97">
        <v>736</v>
      </c>
      <c r="BF218" s="21">
        <f t="shared" si="19"/>
        <v>890.8426240000001</v>
      </c>
      <c r="BG218" s="109">
        <f t="shared" si="20"/>
        <v>890.84</v>
      </c>
      <c r="IE218" s="22"/>
      <c r="IF218" s="22"/>
      <c r="IG218" s="22"/>
      <c r="IH218" s="22"/>
      <c r="II218" s="22"/>
    </row>
    <row r="219" spans="1:243" s="21" customFormat="1" ht="75.75" customHeight="1">
      <c r="A219" s="34">
        <v>207</v>
      </c>
      <c r="B219" s="73" t="s">
        <v>509</v>
      </c>
      <c r="C219" s="36" t="s">
        <v>260</v>
      </c>
      <c r="D219" s="82">
        <v>91</v>
      </c>
      <c r="E219" s="85" t="s">
        <v>301</v>
      </c>
      <c r="F219" s="85">
        <v>121.04</v>
      </c>
      <c r="G219" s="23"/>
      <c r="H219" s="23"/>
      <c r="I219" s="38" t="s">
        <v>40</v>
      </c>
      <c r="J219" s="17">
        <f t="shared" si="21"/>
        <v>1</v>
      </c>
      <c r="K219" s="18" t="s">
        <v>65</v>
      </c>
      <c r="L219" s="18" t="s">
        <v>7</v>
      </c>
      <c r="M219" s="45"/>
      <c r="N219" s="23"/>
      <c r="O219" s="23"/>
      <c r="P219" s="44"/>
      <c r="Q219" s="23"/>
      <c r="R219" s="23"/>
      <c r="S219" s="44"/>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114">
        <f t="shared" si="22"/>
        <v>11014.640000000001</v>
      </c>
      <c r="BB219" s="67">
        <f t="shared" si="23"/>
        <v>11014.640000000001</v>
      </c>
      <c r="BC219" s="116" t="str">
        <f t="shared" si="24"/>
        <v>INR  Eleven Thousand  &amp;Fourteen  and Paise Sixty Four Only</v>
      </c>
      <c r="BE219" s="85">
        <v>100</v>
      </c>
      <c r="BF219" s="21">
        <f t="shared" si="19"/>
        <v>121.03840000000002</v>
      </c>
      <c r="BG219" s="109">
        <f t="shared" si="20"/>
        <v>121.04</v>
      </c>
      <c r="IE219" s="22"/>
      <c r="IF219" s="22"/>
      <c r="IG219" s="22"/>
      <c r="IH219" s="22"/>
      <c r="II219" s="22"/>
    </row>
    <row r="220" spans="1:243" s="21" customFormat="1" ht="201" customHeight="1">
      <c r="A220" s="34">
        <v>208</v>
      </c>
      <c r="B220" s="72" t="s">
        <v>510</v>
      </c>
      <c r="C220" s="36" t="s">
        <v>261</v>
      </c>
      <c r="D220" s="93">
        <v>46</v>
      </c>
      <c r="E220" s="83" t="s">
        <v>301</v>
      </c>
      <c r="F220" s="85">
        <v>873.9</v>
      </c>
      <c r="G220" s="23"/>
      <c r="H220" s="23"/>
      <c r="I220" s="38" t="s">
        <v>40</v>
      </c>
      <c r="J220" s="17">
        <f t="shared" si="21"/>
        <v>1</v>
      </c>
      <c r="K220" s="18" t="s">
        <v>65</v>
      </c>
      <c r="L220" s="18" t="s">
        <v>7</v>
      </c>
      <c r="M220" s="45"/>
      <c r="N220" s="23"/>
      <c r="O220" s="23"/>
      <c r="P220" s="44"/>
      <c r="Q220" s="23"/>
      <c r="R220" s="23"/>
      <c r="S220" s="44"/>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114">
        <f t="shared" si="22"/>
        <v>40199.4</v>
      </c>
      <c r="BB220" s="67">
        <f t="shared" si="23"/>
        <v>40199.4</v>
      </c>
      <c r="BC220" s="116" t="str">
        <f t="shared" si="24"/>
        <v>INR  Forty Thousand One Hundred &amp; Ninety Nine  and Paise Forty Only</v>
      </c>
      <c r="BE220" s="102">
        <v>722</v>
      </c>
      <c r="BF220" s="21">
        <f t="shared" si="19"/>
        <v>873.8972480000002</v>
      </c>
      <c r="BG220" s="109">
        <f t="shared" si="20"/>
        <v>873.9</v>
      </c>
      <c r="IE220" s="22"/>
      <c r="IF220" s="22"/>
      <c r="IG220" s="22"/>
      <c r="IH220" s="22"/>
      <c r="II220" s="22"/>
    </row>
    <row r="221" spans="1:243" s="21" customFormat="1" ht="197.25" customHeight="1">
      <c r="A221" s="34">
        <v>209</v>
      </c>
      <c r="B221" s="89" t="s">
        <v>511</v>
      </c>
      <c r="C221" s="36" t="s">
        <v>262</v>
      </c>
      <c r="D221" s="82">
        <v>6</v>
      </c>
      <c r="E221" s="83" t="s">
        <v>301</v>
      </c>
      <c r="F221" s="85">
        <v>976.78</v>
      </c>
      <c r="G221" s="23"/>
      <c r="H221" s="23"/>
      <c r="I221" s="38" t="s">
        <v>40</v>
      </c>
      <c r="J221" s="17">
        <f>IF(I221="Less(-)",-1,1)</f>
        <v>1</v>
      </c>
      <c r="K221" s="18" t="s">
        <v>65</v>
      </c>
      <c r="L221" s="18" t="s">
        <v>7</v>
      </c>
      <c r="M221" s="45"/>
      <c r="N221" s="23"/>
      <c r="O221" s="23"/>
      <c r="P221" s="44"/>
      <c r="Q221" s="23"/>
      <c r="R221" s="23"/>
      <c r="S221" s="44"/>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114">
        <f>total_amount_ba($B$2,$D$2,D221,F221,J221,K221,M221)</f>
        <v>5860.68</v>
      </c>
      <c r="BB221" s="67">
        <f>BA221+SUM(N221:AZ221)</f>
        <v>5860.68</v>
      </c>
      <c r="BC221" s="116" t="str">
        <f>SpellNumber(L221,BB221)</f>
        <v>INR  Five Thousand Eight Hundred &amp; Sixty  and Paise Sixty Eight Only</v>
      </c>
      <c r="BE221" s="103">
        <v>807</v>
      </c>
      <c r="BF221" s="21">
        <f t="shared" si="19"/>
        <v>976.7798880000001</v>
      </c>
      <c r="BG221" s="109">
        <f t="shared" si="20"/>
        <v>976.78</v>
      </c>
      <c r="IE221" s="22"/>
      <c r="IF221" s="22"/>
      <c r="IG221" s="22"/>
      <c r="IH221" s="22"/>
      <c r="II221" s="22"/>
    </row>
    <row r="222" spans="1:243" s="21" customFormat="1" ht="74.25" customHeight="1">
      <c r="A222" s="34">
        <v>210</v>
      </c>
      <c r="B222" s="73" t="s">
        <v>512</v>
      </c>
      <c r="C222" s="36" t="s">
        <v>263</v>
      </c>
      <c r="D222" s="82">
        <v>16</v>
      </c>
      <c r="E222" s="85" t="s">
        <v>301</v>
      </c>
      <c r="F222" s="85">
        <v>183.98</v>
      </c>
      <c r="G222" s="23"/>
      <c r="H222" s="23"/>
      <c r="I222" s="38" t="s">
        <v>40</v>
      </c>
      <c r="J222" s="17">
        <f t="shared" si="21"/>
        <v>1</v>
      </c>
      <c r="K222" s="18" t="s">
        <v>65</v>
      </c>
      <c r="L222" s="18" t="s">
        <v>7</v>
      </c>
      <c r="M222" s="45"/>
      <c r="N222" s="23"/>
      <c r="O222" s="23"/>
      <c r="P222" s="44"/>
      <c r="Q222" s="23"/>
      <c r="R222" s="23"/>
      <c r="S222" s="44"/>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114">
        <f t="shared" si="22"/>
        <v>2943.68</v>
      </c>
      <c r="BB222" s="67">
        <f t="shared" si="23"/>
        <v>2943.68</v>
      </c>
      <c r="BC222" s="116" t="str">
        <f t="shared" si="24"/>
        <v>INR  Two Thousand Nine Hundred &amp; Forty Three  and Paise Sixty Eight Only</v>
      </c>
      <c r="BE222" s="85">
        <v>152</v>
      </c>
      <c r="BF222" s="21">
        <f t="shared" si="19"/>
        <v>183.97836800000005</v>
      </c>
      <c r="BG222" s="109">
        <f t="shared" si="20"/>
        <v>183.98</v>
      </c>
      <c r="IE222" s="22"/>
      <c r="IF222" s="22"/>
      <c r="IG222" s="22"/>
      <c r="IH222" s="22"/>
      <c r="II222" s="22"/>
    </row>
    <row r="223" spans="1:243" s="21" customFormat="1" ht="89.25" customHeight="1">
      <c r="A223" s="34">
        <v>211</v>
      </c>
      <c r="B223" s="89" t="s">
        <v>513</v>
      </c>
      <c r="C223" s="36" t="s">
        <v>264</v>
      </c>
      <c r="D223" s="82">
        <v>20</v>
      </c>
      <c r="E223" s="83" t="s">
        <v>300</v>
      </c>
      <c r="F223" s="85">
        <v>1657.02</v>
      </c>
      <c r="G223" s="23"/>
      <c r="H223" s="23"/>
      <c r="I223" s="38" t="s">
        <v>40</v>
      </c>
      <c r="J223" s="17">
        <f>IF(I223="Less(-)",-1,1)</f>
        <v>1</v>
      </c>
      <c r="K223" s="18" t="s">
        <v>65</v>
      </c>
      <c r="L223" s="18" t="s">
        <v>7</v>
      </c>
      <c r="M223" s="45"/>
      <c r="N223" s="23"/>
      <c r="O223" s="23"/>
      <c r="P223" s="44"/>
      <c r="Q223" s="23"/>
      <c r="R223" s="23"/>
      <c r="S223" s="44"/>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114">
        <f>total_amount_ba($B$2,$D$2,D223,F223,J223,K223,M223)</f>
        <v>33140.4</v>
      </c>
      <c r="BB223" s="67">
        <f>BA223+SUM(N223:AZ223)</f>
        <v>33140.4</v>
      </c>
      <c r="BC223" s="116" t="str">
        <f>SpellNumber(L223,BB223)</f>
        <v>INR  Thirty Three Thousand One Hundred &amp; Forty  and Paise Forty Only</v>
      </c>
      <c r="BE223" s="92">
        <v>1369</v>
      </c>
      <c r="BF223" s="21">
        <f t="shared" si="19"/>
        <v>1657.0156960000002</v>
      </c>
      <c r="BG223" s="109">
        <f t="shared" si="20"/>
        <v>1657.02</v>
      </c>
      <c r="IE223" s="22"/>
      <c r="IF223" s="22"/>
      <c r="IG223" s="22"/>
      <c r="IH223" s="22"/>
      <c r="II223" s="22"/>
    </row>
    <row r="224" spans="1:243" s="21" customFormat="1" ht="103.5" customHeight="1">
      <c r="A224" s="34">
        <v>212</v>
      </c>
      <c r="B224" s="89" t="s">
        <v>298</v>
      </c>
      <c r="C224" s="36" t="s">
        <v>265</v>
      </c>
      <c r="D224" s="82">
        <v>12</v>
      </c>
      <c r="E224" s="83" t="s">
        <v>299</v>
      </c>
      <c r="F224" s="85">
        <v>188.82</v>
      </c>
      <c r="G224" s="23"/>
      <c r="H224" s="23"/>
      <c r="I224" s="38" t="s">
        <v>40</v>
      </c>
      <c r="J224" s="17">
        <f t="shared" si="21"/>
        <v>1</v>
      </c>
      <c r="K224" s="18" t="s">
        <v>65</v>
      </c>
      <c r="L224" s="18" t="s">
        <v>7</v>
      </c>
      <c r="M224" s="45"/>
      <c r="N224" s="23"/>
      <c r="O224" s="23"/>
      <c r="P224" s="44"/>
      <c r="Q224" s="23"/>
      <c r="R224" s="23"/>
      <c r="S224" s="44"/>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114">
        <f t="shared" si="22"/>
        <v>2265.84</v>
      </c>
      <c r="BB224" s="67">
        <f t="shared" si="23"/>
        <v>2265.84</v>
      </c>
      <c r="BC224" s="116" t="str">
        <f t="shared" si="24"/>
        <v>INR  Two Thousand Two Hundred &amp; Sixty Five  and Paise Eighty Four Only</v>
      </c>
      <c r="BE224" s="111">
        <v>156</v>
      </c>
      <c r="BF224" s="68">
        <f t="shared" si="19"/>
        <v>188.81990400000004</v>
      </c>
      <c r="BG224" s="110">
        <f t="shared" si="20"/>
        <v>188.82</v>
      </c>
      <c r="IE224" s="22"/>
      <c r="IF224" s="22"/>
      <c r="IG224" s="22"/>
      <c r="IH224" s="22"/>
      <c r="II224" s="22"/>
    </row>
    <row r="225" spans="1:243" s="21" customFormat="1" ht="89.25" customHeight="1">
      <c r="A225" s="34">
        <v>213</v>
      </c>
      <c r="B225" s="88" t="s">
        <v>515</v>
      </c>
      <c r="C225" s="36" t="s">
        <v>266</v>
      </c>
      <c r="D225" s="82">
        <v>1</v>
      </c>
      <c r="E225" s="83" t="s">
        <v>303</v>
      </c>
      <c r="F225" s="85">
        <v>2020</v>
      </c>
      <c r="G225" s="23"/>
      <c r="H225" s="23"/>
      <c r="I225" s="38" t="s">
        <v>40</v>
      </c>
      <c r="J225" s="17">
        <f t="shared" si="21"/>
        <v>1</v>
      </c>
      <c r="K225" s="18" t="s">
        <v>65</v>
      </c>
      <c r="L225" s="18" t="s">
        <v>7</v>
      </c>
      <c r="M225" s="45"/>
      <c r="N225" s="23"/>
      <c r="O225" s="23"/>
      <c r="P225" s="44"/>
      <c r="Q225" s="23"/>
      <c r="R225" s="23"/>
      <c r="S225" s="44"/>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114">
        <f t="shared" si="22"/>
        <v>2020</v>
      </c>
      <c r="BB225" s="67">
        <f t="shared" si="23"/>
        <v>2020</v>
      </c>
      <c r="BC225" s="116" t="str">
        <f t="shared" si="24"/>
        <v>INR  Two Thousand  &amp;Twenty  Only</v>
      </c>
      <c r="BE225" s="85">
        <v>2000</v>
      </c>
      <c r="BF225" s="21">
        <f>BE225*1.01</f>
        <v>2020</v>
      </c>
      <c r="BG225" s="109">
        <f t="shared" si="20"/>
        <v>2020</v>
      </c>
      <c r="IE225" s="22"/>
      <c r="IF225" s="22"/>
      <c r="IG225" s="22"/>
      <c r="IH225" s="22"/>
      <c r="II225" s="22"/>
    </row>
    <row r="226" spans="1:243" s="21" customFormat="1" ht="86.25" customHeight="1">
      <c r="A226" s="34">
        <v>214</v>
      </c>
      <c r="B226" s="89" t="s">
        <v>516</v>
      </c>
      <c r="C226" s="36" t="s">
        <v>267</v>
      </c>
      <c r="D226" s="82">
        <v>1</v>
      </c>
      <c r="E226" s="83" t="s">
        <v>300</v>
      </c>
      <c r="F226" s="85">
        <v>413.09</v>
      </c>
      <c r="G226" s="23"/>
      <c r="H226" s="23"/>
      <c r="I226" s="38" t="s">
        <v>40</v>
      </c>
      <c r="J226" s="17">
        <f t="shared" si="21"/>
        <v>1</v>
      </c>
      <c r="K226" s="18" t="s">
        <v>65</v>
      </c>
      <c r="L226" s="18" t="s">
        <v>7</v>
      </c>
      <c r="M226" s="45"/>
      <c r="N226" s="23"/>
      <c r="O226" s="23"/>
      <c r="P226" s="44"/>
      <c r="Q226" s="23"/>
      <c r="R226" s="23"/>
      <c r="S226" s="44"/>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114">
        <f t="shared" si="22"/>
        <v>413.09</v>
      </c>
      <c r="BB226" s="67">
        <f t="shared" si="23"/>
        <v>413.09</v>
      </c>
      <c r="BC226" s="116" t="str">
        <f t="shared" si="24"/>
        <v>INR  Four Hundred &amp; Thirteen  and Paise Nine Only</v>
      </c>
      <c r="BE226" s="85">
        <v>409</v>
      </c>
      <c r="BF226" s="21">
        <f aca="true" t="shared" si="25" ref="BF226:BF246">BE226*1.01</f>
        <v>413.09000000000003</v>
      </c>
      <c r="BG226" s="109">
        <f t="shared" si="20"/>
        <v>413.09</v>
      </c>
      <c r="IE226" s="22"/>
      <c r="IF226" s="22"/>
      <c r="IG226" s="22"/>
      <c r="IH226" s="22"/>
      <c r="II226" s="22"/>
    </row>
    <row r="227" spans="1:243" s="21" customFormat="1" ht="86.25" customHeight="1">
      <c r="A227" s="34">
        <v>215</v>
      </c>
      <c r="B227" s="89" t="s">
        <v>517</v>
      </c>
      <c r="C227" s="36" t="s">
        <v>268</v>
      </c>
      <c r="D227" s="82">
        <v>8</v>
      </c>
      <c r="E227" s="83" t="s">
        <v>300</v>
      </c>
      <c r="F227" s="85">
        <v>1295.83</v>
      </c>
      <c r="G227" s="23"/>
      <c r="H227" s="23"/>
      <c r="I227" s="38" t="s">
        <v>40</v>
      </c>
      <c r="J227" s="17">
        <f t="shared" si="21"/>
        <v>1</v>
      </c>
      <c r="K227" s="18" t="s">
        <v>65</v>
      </c>
      <c r="L227" s="18" t="s">
        <v>7</v>
      </c>
      <c r="M227" s="45"/>
      <c r="N227" s="23"/>
      <c r="O227" s="23"/>
      <c r="P227" s="44"/>
      <c r="Q227" s="23"/>
      <c r="R227" s="23"/>
      <c r="S227" s="44"/>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114">
        <f t="shared" si="22"/>
        <v>10366.64</v>
      </c>
      <c r="BB227" s="67">
        <f t="shared" si="23"/>
        <v>10366.64</v>
      </c>
      <c r="BC227" s="116" t="str">
        <f t="shared" si="24"/>
        <v>INR  Ten Thousand Three Hundred &amp; Sixty Six  and Paise Sixty Four Only</v>
      </c>
      <c r="BE227" s="85">
        <v>1283</v>
      </c>
      <c r="BF227" s="21">
        <f t="shared" si="25"/>
        <v>1295.83</v>
      </c>
      <c r="BG227" s="109">
        <f t="shared" si="20"/>
        <v>1295.83</v>
      </c>
      <c r="IE227" s="22"/>
      <c r="IF227" s="22"/>
      <c r="IG227" s="22"/>
      <c r="IH227" s="22"/>
      <c r="II227" s="22"/>
    </row>
    <row r="228" spans="1:243" s="21" customFormat="1" ht="409.5">
      <c r="A228" s="34">
        <v>216</v>
      </c>
      <c r="B228" s="89" t="s">
        <v>518</v>
      </c>
      <c r="C228" s="36" t="s">
        <v>269</v>
      </c>
      <c r="D228" s="82">
        <v>8</v>
      </c>
      <c r="E228" s="85" t="s">
        <v>524</v>
      </c>
      <c r="F228" s="85">
        <v>171.7</v>
      </c>
      <c r="G228" s="23"/>
      <c r="H228" s="23"/>
      <c r="I228" s="38" t="s">
        <v>40</v>
      </c>
      <c r="J228" s="17">
        <f t="shared" si="21"/>
        <v>1</v>
      </c>
      <c r="K228" s="18" t="s">
        <v>65</v>
      </c>
      <c r="L228" s="18" t="s">
        <v>7</v>
      </c>
      <c r="M228" s="45"/>
      <c r="N228" s="23"/>
      <c r="O228" s="23"/>
      <c r="P228" s="44"/>
      <c r="Q228" s="23"/>
      <c r="R228" s="23"/>
      <c r="S228" s="44"/>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114">
        <f t="shared" si="22"/>
        <v>1373.6</v>
      </c>
      <c r="BB228" s="67">
        <f t="shared" si="23"/>
        <v>1373.6</v>
      </c>
      <c r="BC228" s="116" t="str">
        <f t="shared" si="24"/>
        <v>INR  One Thousand Three Hundred &amp; Seventy Three  and Paise Sixty Only</v>
      </c>
      <c r="BE228" s="85">
        <v>170</v>
      </c>
      <c r="BF228" s="21">
        <f t="shared" si="25"/>
        <v>171.7</v>
      </c>
      <c r="BG228" s="109">
        <f t="shared" si="20"/>
        <v>171.7</v>
      </c>
      <c r="IE228" s="22"/>
      <c r="IF228" s="22"/>
      <c r="IG228" s="22"/>
      <c r="IH228" s="22"/>
      <c r="II228" s="22"/>
    </row>
    <row r="229" spans="1:243" s="21" customFormat="1" ht="60" customHeight="1">
      <c r="A229" s="34">
        <v>217</v>
      </c>
      <c r="B229" s="89" t="s">
        <v>519</v>
      </c>
      <c r="C229" s="36" t="s">
        <v>270</v>
      </c>
      <c r="D229" s="82">
        <v>6</v>
      </c>
      <c r="E229" s="85" t="s">
        <v>524</v>
      </c>
      <c r="F229" s="85">
        <v>3423.9</v>
      </c>
      <c r="G229" s="23"/>
      <c r="H229" s="23"/>
      <c r="I229" s="38" t="s">
        <v>40</v>
      </c>
      <c r="J229" s="17">
        <f>IF(I229="Less(-)",-1,1)</f>
        <v>1</v>
      </c>
      <c r="K229" s="18" t="s">
        <v>65</v>
      </c>
      <c r="L229" s="18" t="s">
        <v>7</v>
      </c>
      <c r="M229" s="45"/>
      <c r="N229" s="23"/>
      <c r="O229" s="23"/>
      <c r="P229" s="44"/>
      <c r="Q229" s="23"/>
      <c r="R229" s="23"/>
      <c r="S229" s="44"/>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114">
        <f>total_amount_ba($B$2,$D$2,D229,F229,J229,K229,M229)</f>
        <v>20543.4</v>
      </c>
      <c r="BB229" s="67">
        <f>BA229+SUM(N229:AZ229)</f>
        <v>20543.4</v>
      </c>
      <c r="BC229" s="116" t="str">
        <f>SpellNumber(L229,BB229)</f>
        <v>INR  Twenty Thousand Five Hundred &amp; Forty Three  and Paise Forty Only</v>
      </c>
      <c r="BE229" s="85">
        <v>3390</v>
      </c>
      <c r="BF229" s="21">
        <f t="shared" si="25"/>
        <v>3423.9</v>
      </c>
      <c r="BG229" s="109">
        <f t="shared" si="20"/>
        <v>3423.9</v>
      </c>
      <c r="IE229" s="22"/>
      <c r="IF229" s="22"/>
      <c r="IG229" s="22"/>
      <c r="IH229" s="22"/>
      <c r="II229" s="22"/>
    </row>
    <row r="230" spans="1:243" s="21" customFormat="1" ht="57" customHeight="1">
      <c r="A230" s="34">
        <v>218</v>
      </c>
      <c r="B230" s="89" t="s">
        <v>520</v>
      </c>
      <c r="C230" s="36" t="s">
        <v>271</v>
      </c>
      <c r="D230" s="82">
        <v>2</v>
      </c>
      <c r="E230" s="85" t="s">
        <v>524</v>
      </c>
      <c r="F230" s="85">
        <v>7578.03</v>
      </c>
      <c r="G230" s="23"/>
      <c r="H230" s="23"/>
      <c r="I230" s="38" t="s">
        <v>40</v>
      </c>
      <c r="J230" s="17">
        <f>IF(I230="Less(-)",-1,1)</f>
        <v>1</v>
      </c>
      <c r="K230" s="18" t="s">
        <v>65</v>
      </c>
      <c r="L230" s="18" t="s">
        <v>7</v>
      </c>
      <c r="M230" s="45"/>
      <c r="N230" s="23"/>
      <c r="O230" s="23"/>
      <c r="P230" s="44"/>
      <c r="Q230" s="23"/>
      <c r="R230" s="23"/>
      <c r="S230" s="44"/>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114">
        <f>total_amount_ba($B$2,$D$2,D230,F230,J230,K230,M230)</f>
        <v>15156.06</v>
      </c>
      <c r="BB230" s="67">
        <f>BA230+SUM(N230:AZ230)</f>
        <v>15156.06</v>
      </c>
      <c r="BC230" s="116" t="str">
        <f>SpellNumber(L230,BB230)</f>
        <v>INR  Fifteen Thousand One Hundred &amp; Fifty Six  and Paise Six Only</v>
      </c>
      <c r="BE230" s="85">
        <v>7503</v>
      </c>
      <c r="BF230" s="21">
        <f t="shared" si="25"/>
        <v>7578.03</v>
      </c>
      <c r="BG230" s="109">
        <f t="shared" si="20"/>
        <v>7578.03</v>
      </c>
      <c r="IE230" s="22"/>
      <c r="IF230" s="22"/>
      <c r="IG230" s="22"/>
      <c r="IH230" s="22"/>
      <c r="II230" s="22"/>
    </row>
    <row r="231" spans="1:243" s="21" customFormat="1" ht="54.75" customHeight="1">
      <c r="A231" s="34">
        <v>219</v>
      </c>
      <c r="B231" s="89" t="s">
        <v>521</v>
      </c>
      <c r="C231" s="36" t="s">
        <v>272</v>
      </c>
      <c r="D231" s="82">
        <v>30</v>
      </c>
      <c r="E231" s="83" t="s">
        <v>300</v>
      </c>
      <c r="F231" s="85">
        <v>303</v>
      </c>
      <c r="G231" s="23"/>
      <c r="H231" s="23"/>
      <c r="I231" s="38" t="s">
        <v>40</v>
      </c>
      <c r="J231" s="17">
        <f t="shared" si="21"/>
        <v>1</v>
      </c>
      <c r="K231" s="18" t="s">
        <v>65</v>
      </c>
      <c r="L231" s="18" t="s">
        <v>7</v>
      </c>
      <c r="M231" s="45"/>
      <c r="N231" s="23"/>
      <c r="O231" s="23"/>
      <c r="P231" s="44"/>
      <c r="Q231" s="23"/>
      <c r="R231" s="23"/>
      <c r="S231" s="44"/>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114">
        <f t="shared" si="22"/>
        <v>9090</v>
      </c>
      <c r="BB231" s="67">
        <f t="shared" si="23"/>
        <v>9090</v>
      </c>
      <c r="BC231" s="116" t="str">
        <f t="shared" si="24"/>
        <v>INR  Nine Thousand  &amp;Ninety  Only</v>
      </c>
      <c r="BE231" s="85">
        <v>300</v>
      </c>
      <c r="BF231" s="21">
        <f t="shared" si="25"/>
        <v>303</v>
      </c>
      <c r="BG231" s="109">
        <f t="shared" si="20"/>
        <v>303</v>
      </c>
      <c r="IE231" s="22"/>
      <c r="IF231" s="22"/>
      <c r="IG231" s="22"/>
      <c r="IH231" s="22"/>
      <c r="II231" s="22"/>
    </row>
    <row r="232" spans="1:243" s="21" customFormat="1" ht="58.5" customHeight="1">
      <c r="A232" s="34">
        <v>220</v>
      </c>
      <c r="B232" s="89" t="s">
        <v>522</v>
      </c>
      <c r="C232" s="36" t="s">
        <v>273</v>
      </c>
      <c r="D232" s="82">
        <v>181</v>
      </c>
      <c r="E232" s="83" t="s">
        <v>300</v>
      </c>
      <c r="F232" s="85">
        <v>40.4</v>
      </c>
      <c r="G232" s="23"/>
      <c r="H232" s="23"/>
      <c r="I232" s="38" t="s">
        <v>40</v>
      </c>
      <c r="J232" s="17">
        <f>IF(I232="Less(-)",-1,1)</f>
        <v>1</v>
      </c>
      <c r="K232" s="18" t="s">
        <v>65</v>
      </c>
      <c r="L232" s="18" t="s">
        <v>7</v>
      </c>
      <c r="M232" s="45"/>
      <c r="N232" s="23"/>
      <c r="O232" s="23"/>
      <c r="P232" s="44"/>
      <c r="Q232" s="23"/>
      <c r="R232" s="23"/>
      <c r="S232" s="44"/>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114">
        <f>total_amount_ba($B$2,$D$2,D232,F232,J232,K232,M232)</f>
        <v>7312.4</v>
      </c>
      <c r="BB232" s="67">
        <f>BA232+SUM(N232:AZ232)</f>
        <v>7312.4</v>
      </c>
      <c r="BC232" s="116" t="str">
        <f>SpellNumber(L232,BB232)</f>
        <v>INR  Seven Thousand Three Hundred &amp; Twelve  and Paise Forty Only</v>
      </c>
      <c r="BE232" s="85">
        <v>40</v>
      </c>
      <c r="BF232" s="21">
        <f t="shared" si="25"/>
        <v>40.4</v>
      </c>
      <c r="BG232" s="109">
        <f t="shared" si="20"/>
        <v>40.4</v>
      </c>
      <c r="IE232" s="22"/>
      <c r="IF232" s="22"/>
      <c r="IG232" s="22"/>
      <c r="IH232" s="22"/>
      <c r="II232" s="22"/>
    </row>
    <row r="233" spans="1:243" s="21" customFormat="1" ht="72.75" customHeight="1">
      <c r="A233" s="34">
        <v>221</v>
      </c>
      <c r="B233" s="73" t="s">
        <v>523</v>
      </c>
      <c r="C233" s="36" t="s">
        <v>274</v>
      </c>
      <c r="D233" s="93">
        <v>150</v>
      </c>
      <c r="E233" s="94" t="s">
        <v>299</v>
      </c>
      <c r="F233" s="85">
        <v>238.36</v>
      </c>
      <c r="G233" s="23"/>
      <c r="H233" s="23"/>
      <c r="I233" s="38" t="s">
        <v>40</v>
      </c>
      <c r="J233" s="17">
        <f t="shared" si="21"/>
        <v>1</v>
      </c>
      <c r="K233" s="18" t="s">
        <v>65</v>
      </c>
      <c r="L233" s="18" t="s">
        <v>7</v>
      </c>
      <c r="M233" s="45"/>
      <c r="N233" s="23"/>
      <c r="O233" s="23"/>
      <c r="P233" s="44"/>
      <c r="Q233" s="23"/>
      <c r="R233" s="23"/>
      <c r="S233" s="44"/>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114">
        <f t="shared" si="22"/>
        <v>35754</v>
      </c>
      <c r="BB233" s="67">
        <f t="shared" si="23"/>
        <v>35754</v>
      </c>
      <c r="BC233" s="116" t="str">
        <f t="shared" si="24"/>
        <v>INR  Thirty Five Thousand Seven Hundred &amp; Fifty Four  Only</v>
      </c>
      <c r="BE233" s="95">
        <v>236</v>
      </c>
      <c r="BF233" s="21">
        <f t="shared" si="25"/>
        <v>238.36</v>
      </c>
      <c r="BG233" s="109">
        <f t="shared" si="20"/>
        <v>238.36</v>
      </c>
      <c r="IE233" s="22"/>
      <c r="IF233" s="22"/>
      <c r="IG233" s="22"/>
      <c r="IH233" s="22"/>
      <c r="II233" s="22"/>
    </row>
    <row r="234" spans="1:243" s="21" customFormat="1" ht="409.5">
      <c r="A234" s="34">
        <v>222</v>
      </c>
      <c r="B234" s="104" t="s">
        <v>525</v>
      </c>
      <c r="C234" s="36" t="s">
        <v>275</v>
      </c>
      <c r="D234" s="105">
        <v>60</v>
      </c>
      <c r="E234" s="106" t="s">
        <v>299</v>
      </c>
      <c r="F234" s="85">
        <v>199.98</v>
      </c>
      <c r="G234" s="23"/>
      <c r="H234" s="23"/>
      <c r="I234" s="38" t="s">
        <v>40</v>
      </c>
      <c r="J234" s="17">
        <f t="shared" si="21"/>
        <v>1</v>
      </c>
      <c r="K234" s="18" t="s">
        <v>65</v>
      </c>
      <c r="L234" s="18" t="s">
        <v>7</v>
      </c>
      <c r="M234" s="45"/>
      <c r="N234" s="23"/>
      <c r="O234" s="23"/>
      <c r="P234" s="44"/>
      <c r="Q234" s="23"/>
      <c r="R234" s="23"/>
      <c r="S234" s="44"/>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114">
        <f t="shared" si="22"/>
        <v>11998.8</v>
      </c>
      <c r="BB234" s="67">
        <f t="shared" si="23"/>
        <v>11998.8</v>
      </c>
      <c r="BC234" s="116" t="str">
        <f t="shared" si="24"/>
        <v>INR  Eleven Thousand Nine Hundred &amp; Ninety Eight  and Paise Eighty Only</v>
      </c>
      <c r="BE234" s="107">
        <v>198</v>
      </c>
      <c r="BF234" s="21">
        <f t="shared" si="25"/>
        <v>199.98</v>
      </c>
      <c r="BG234" s="109">
        <f t="shared" si="20"/>
        <v>199.98</v>
      </c>
      <c r="IE234" s="22"/>
      <c r="IF234" s="22"/>
      <c r="IG234" s="22"/>
      <c r="IH234" s="22"/>
      <c r="II234" s="22"/>
    </row>
    <row r="235" spans="1:243" s="21" customFormat="1" ht="74.25" customHeight="1">
      <c r="A235" s="34">
        <v>223</v>
      </c>
      <c r="B235" s="73" t="s">
        <v>526</v>
      </c>
      <c r="C235" s="36" t="s">
        <v>276</v>
      </c>
      <c r="D235" s="82">
        <v>65</v>
      </c>
      <c r="E235" s="83" t="s">
        <v>300</v>
      </c>
      <c r="F235" s="85">
        <v>2232.1</v>
      </c>
      <c r="G235" s="23"/>
      <c r="H235" s="23"/>
      <c r="I235" s="38" t="s">
        <v>40</v>
      </c>
      <c r="J235" s="17">
        <f t="shared" si="21"/>
        <v>1</v>
      </c>
      <c r="K235" s="18" t="s">
        <v>65</v>
      </c>
      <c r="L235" s="18" t="s">
        <v>7</v>
      </c>
      <c r="M235" s="45"/>
      <c r="N235" s="23"/>
      <c r="O235" s="23"/>
      <c r="P235" s="44"/>
      <c r="Q235" s="23"/>
      <c r="R235" s="23"/>
      <c r="S235" s="44"/>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114">
        <f t="shared" si="22"/>
        <v>145086.5</v>
      </c>
      <c r="BB235" s="67">
        <f t="shared" si="23"/>
        <v>145086.5</v>
      </c>
      <c r="BC235" s="116" t="str">
        <f t="shared" si="24"/>
        <v>INR  One Lakh Forty Five Thousand  &amp;Eighty Six  and Paise Fifty Only</v>
      </c>
      <c r="BE235" s="85">
        <v>2210</v>
      </c>
      <c r="BF235" s="21">
        <f t="shared" si="25"/>
        <v>2232.1</v>
      </c>
      <c r="BG235" s="109">
        <f t="shared" si="20"/>
        <v>2232.1</v>
      </c>
      <c r="IE235" s="22"/>
      <c r="IF235" s="22"/>
      <c r="IG235" s="22"/>
      <c r="IH235" s="22"/>
      <c r="II235" s="22"/>
    </row>
    <row r="236" spans="1:243" s="21" customFormat="1" ht="72" customHeight="1">
      <c r="A236" s="34">
        <v>224</v>
      </c>
      <c r="B236" s="73" t="s">
        <v>527</v>
      </c>
      <c r="C236" s="36" t="s">
        <v>277</v>
      </c>
      <c r="D236" s="82">
        <v>10</v>
      </c>
      <c r="E236" s="83" t="s">
        <v>300</v>
      </c>
      <c r="F236" s="85">
        <v>1868.5</v>
      </c>
      <c r="G236" s="23"/>
      <c r="H236" s="23"/>
      <c r="I236" s="38" t="s">
        <v>40</v>
      </c>
      <c r="J236" s="17">
        <f t="shared" si="21"/>
        <v>1</v>
      </c>
      <c r="K236" s="18" t="s">
        <v>65</v>
      </c>
      <c r="L236" s="18" t="s">
        <v>7</v>
      </c>
      <c r="M236" s="45"/>
      <c r="N236" s="23"/>
      <c r="O236" s="23"/>
      <c r="P236" s="44"/>
      <c r="Q236" s="23"/>
      <c r="R236" s="23"/>
      <c r="S236" s="44"/>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114">
        <f t="shared" si="22"/>
        <v>18685</v>
      </c>
      <c r="BB236" s="67">
        <f t="shared" si="23"/>
        <v>18685</v>
      </c>
      <c r="BC236" s="116" t="str">
        <f t="shared" si="24"/>
        <v>INR  Eighteen Thousand Six Hundred &amp; Eighty Five  Only</v>
      </c>
      <c r="BE236" s="85">
        <v>1850</v>
      </c>
      <c r="BF236" s="21">
        <f t="shared" si="25"/>
        <v>1868.5</v>
      </c>
      <c r="BG236" s="109">
        <f t="shared" si="20"/>
        <v>1868.5</v>
      </c>
      <c r="IE236" s="22"/>
      <c r="IF236" s="22"/>
      <c r="IG236" s="22"/>
      <c r="IH236" s="22"/>
      <c r="II236" s="22"/>
    </row>
    <row r="237" spans="1:243" s="21" customFormat="1" ht="131.25" customHeight="1">
      <c r="A237" s="34">
        <v>225</v>
      </c>
      <c r="B237" s="73" t="s">
        <v>528</v>
      </c>
      <c r="C237" s="36" t="s">
        <v>278</v>
      </c>
      <c r="D237" s="82">
        <v>3</v>
      </c>
      <c r="E237" s="83" t="s">
        <v>301</v>
      </c>
      <c r="F237" s="85">
        <v>38176.99</v>
      </c>
      <c r="G237" s="23"/>
      <c r="H237" s="23"/>
      <c r="I237" s="38" t="s">
        <v>40</v>
      </c>
      <c r="J237" s="17">
        <f t="shared" si="21"/>
        <v>1</v>
      </c>
      <c r="K237" s="18" t="s">
        <v>65</v>
      </c>
      <c r="L237" s="18" t="s">
        <v>7</v>
      </c>
      <c r="M237" s="45"/>
      <c r="N237" s="23"/>
      <c r="O237" s="23"/>
      <c r="P237" s="44"/>
      <c r="Q237" s="23"/>
      <c r="R237" s="23"/>
      <c r="S237" s="44"/>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114">
        <f t="shared" si="22"/>
        <v>114530.97</v>
      </c>
      <c r="BB237" s="67">
        <f t="shared" si="23"/>
        <v>114530.97</v>
      </c>
      <c r="BC237" s="116" t="str">
        <f t="shared" si="24"/>
        <v>INR  One Lakh Fourteen Thousand Five Hundred &amp; Thirty  and Paise Ninety Seven Only</v>
      </c>
      <c r="BE237" s="85">
        <v>37799</v>
      </c>
      <c r="BF237" s="21">
        <f t="shared" si="25"/>
        <v>38176.99</v>
      </c>
      <c r="BG237" s="109">
        <f t="shared" si="20"/>
        <v>38176.99</v>
      </c>
      <c r="IE237" s="22"/>
      <c r="IF237" s="22"/>
      <c r="IG237" s="22"/>
      <c r="IH237" s="22"/>
      <c r="II237" s="22"/>
    </row>
    <row r="238" spans="1:243" s="21" customFormat="1" ht="115.5" customHeight="1">
      <c r="A238" s="34">
        <v>226</v>
      </c>
      <c r="B238" s="73" t="s">
        <v>529</v>
      </c>
      <c r="C238" s="36" t="s">
        <v>279</v>
      </c>
      <c r="D238" s="82">
        <v>12</v>
      </c>
      <c r="E238" s="83" t="s">
        <v>301</v>
      </c>
      <c r="F238" s="85">
        <v>2272.5</v>
      </c>
      <c r="G238" s="23"/>
      <c r="H238" s="23"/>
      <c r="I238" s="38" t="s">
        <v>40</v>
      </c>
      <c r="J238" s="17">
        <f t="shared" si="21"/>
        <v>1</v>
      </c>
      <c r="K238" s="18" t="s">
        <v>65</v>
      </c>
      <c r="L238" s="18" t="s">
        <v>7</v>
      </c>
      <c r="M238" s="45"/>
      <c r="N238" s="23"/>
      <c r="O238" s="23"/>
      <c r="P238" s="44"/>
      <c r="Q238" s="23"/>
      <c r="R238" s="23"/>
      <c r="S238" s="44"/>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114">
        <f t="shared" si="22"/>
        <v>27270</v>
      </c>
      <c r="BB238" s="67">
        <f t="shared" si="23"/>
        <v>27270</v>
      </c>
      <c r="BC238" s="116" t="str">
        <f t="shared" si="24"/>
        <v>INR  Twenty Seven Thousand Two Hundred &amp; Seventy  Only</v>
      </c>
      <c r="BE238" s="85">
        <v>2250</v>
      </c>
      <c r="BF238" s="21">
        <f t="shared" si="25"/>
        <v>2272.5</v>
      </c>
      <c r="BG238" s="109">
        <f t="shared" si="20"/>
        <v>2272.5</v>
      </c>
      <c r="IE238" s="22"/>
      <c r="IF238" s="22"/>
      <c r="IG238" s="22"/>
      <c r="IH238" s="22"/>
      <c r="II238" s="22"/>
    </row>
    <row r="239" spans="1:243" s="21" customFormat="1" ht="87.75" customHeight="1">
      <c r="A239" s="34">
        <v>227</v>
      </c>
      <c r="B239" s="89" t="s">
        <v>530</v>
      </c>
      <c r="C239" s="36" t="s">
        <v>280</v>
      </c>
      <c r="D239" s="82">
        <v>100</v>
      </c>
      <c r="E239" s="83" t="s">
        <v>299</v>
      </c>
      <c r="F239" s="85">
        <v>169.68</v>
      </c>
      <c r="G239" s="23"/>
      <c r="H239" s="23"/>
      <c r="I239" s="38" t="s">
        <v>40</v>
      </c>
      <c r="J239" s="17">
        <f>IF(I239="Less(-)",-1,1)</f>
        <v>1</v>
      </c>
      <c r="K239" s="18" t="s">
        <v>65</v>
      </c>
      <c r="L239" s="18" t="s">
        <v>7</v>
      </c>
      <c r="M239" s="45"/>
      <c r="N239" s="23"/>
      <c r="O239" s="23"/>
      <c r="P239" s="44"/>
      <c r="Q239" s="23"/>
      <c r="R239" s="23"/>
      <c r="S239" s="44"/>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114">
        <f>total_amount_ba($B$2,$D$2,D239,F239,J239,K239,M239)</f>
        <v>16968</v>
      </c>
      <c r="BB239" s="67">
        <f>BA239+SUM(N239:AZ239)</f>
        <v>16968</v>
      </c>
      <c r="BC239" s="116" t="str">
        <f>SpellNumber(L239,BB239)</f>
        <v>INR  Sixteen Thousand Nine Hundred &amp; Sixty Eight  Only</v>
      </c>
      <c r="BE239" s="92">
        <v>168</v>
      </c>
      <c r="BF239" s="21">
        <f t="shared" si="25"/>
        <v>169.68</v>
      </c>
      <c r="BG239" s="109">
        <f t="shared" si="20"/>
        <v>169.68</v>
      </c>
      <c r="IE239" s="22"/>
      <c r="IF239" s="22"/>
      <c r="IG239" s="22"/>
      <c r="IH239" s="22"/>
      <c r="II239" s="22"/>
    </row>
    <row r="240" spans="1:243" s="21" customFormat="1" ht="88.5" customHeight="1">
      <c r="A240" s="34">
        <v>228</v>
      </c>
      <c r="B240" s="89" t="s">
        <v>531</v>
      </c>
      <c r="C240" s="36" t="s">
        <v>281</v>
      </c>
      <c r="D240" s="82">
        <v>2</v>
      </c>
      <c r="E240" s="83" t="s">
        <v>300</v>
      </c>
      <c r="F240" s="85">
        <v>2614.89</v>
      </c>
      <c r="G240" s="23"/>
      <c r="H240" s="23"/>
      <c r="I240" s="38" t="s">
        <v>40</v>
      </c>
      <c r="J240" s="17">
        <f>IF(I240="Less(-)",-1,1)</f>
        <v>1</v>
      </c>
      <c r="K240" s="18" t="s">
        <v>65</v>
      </c>
      <c r="L240" s="18" t="s">
        <v>7</v>
      </c>
      <c r="M240" s="45"/>
      <c r="N240" s="23"/>
      <c r="O240" s="23"/>
      <c r="P240" s="44"/>
      <c r="Q240" s="23"/>
      <c r="R240" s="23"/>
      <c r="S240" s="44"/>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114">
        <f>total_amount_ba($B$2,$D$2,D240,F240,J240,K240,M240)</f>
        <v>5229.78</v>
      </c>
      <c r="BB240" s="67">
        <f>BA240+SUM(N240:AZ240)</f>
        <v>5229.78</v>
      </c>
      <c r="BC240" s="116" t="str">
        <f>SpellNumber(L240,BB240)</f>
        <v>INR  Five Thousand Two Hundred &amp; Twenty Nine  and Paise Seventy Eight Only</v>
      </c>
      <c r="BE240" s="85">
        <v>2589</v>
      </c>
      <c r="BF240" s="21">
        <f t="shared" si="25"/>
        <v>2614.89</v>
      </c>
      <c r="BG240" s="109">
        <f t="shared" si="20"/>
        <v>2614.89</v>
      </c>
      <c r="IE240" s="22"/>
      <c r="IF240" s="22"/>
      <c r="IG240" s="22"/>
      <c r="IH240" s="22"/>
      <c r="II240" s="22"/>
    </row>
    <row r="241" spans="1:243" s="21" customFormat="1" ht="58.5" customHeight="1">
      <c r="A241" s="34">
        <v>229</v>
      </c>
      <c r="B241" s="73" t="s">
        <v>532</v>
      </c>
      <c r="C241" s="36" t="s">
        <v>282</v>
      </c>
      <c r="D241" s="82">
        <v>2</v>
      </c>
      <c r="E241" s="85" t="s">
        <v>300</v>
      </c>
      <c r="F241" s="85">
        <v>7777</v>
      </c>
      <c r="G241" s="23"/>
      <c r="H241" s="23"/>
      <c r="I241" s="38" t="s">
        <v>40</v>
      </c>
      <c r="J241" s="17">
        <f t="shared" si="21"/>
        <v>1</v>
      </c>
      <c r="K241" s="18" t="s">
        <v>65</v>
      </c>
      <c r="L241" s="18" t="s">
        <v>7</v>
      </c>
      <c r="M241" s="45"/>
      <c r="N241" s="23"/>
      <c r="O241" s="23"/>
      <c r="P241" s="44"/>
      <c r="Q241" s="23"/>
      <c r="R241" s="23"/>
      <c r="S241" s="44"/>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114">
        <f t="shared" si="22"/>
        <v>15554</v>
      </c>
      <c r="BB241" s="67">
        <f t="shared" si="23"/>
        <v>15554</v>
      </c>
      <c r="BC241" s="116" t="str">
        <f t="shared" si="24"/>
        <v>INR  Fifteen Thousand Five Hundred &amp; Fifty Four  Only</v>
      </c>
      <c r="BE241" s="85">
        <v>7700</v>
      </c>
      <c r="BF241" s="21">
        <f t="shared" si="25"/>
        <v>7777</v>
      </c>
      <c r="BG241" s="109">
        <f t="shared" si="20"/>
        <v>7777</v>
      </c>
      <c r="BH241" s="26"/>
      <c r="IE241" s="22">
        <v>4</v>
      </c>
      <c r="IF241" s="22" t="s">
        <v>43</v>
      </c>
      <c r="IG241" s="22" t="s">
        <v>62</v>
      </c>
      <c r="IH241" s="22">
        <v>10</v>
      </c>
      <c r="II241" s="22" t="s">
        <v>39</v>
      </c>
    </row>
    <row r="242" spans="1:243" s="26" customFormat="1" ht="60.75" customHeight="1">
      <c r="A242" s="34">
        <v>230</v>
      </c>
      <c r="B242" s="73" t="s">
        <v>533</v>
      </c>
      <c r="C242" s="36" t="s">
        <v>283</v>
      </c>
      <c r="D242" s="82">
        <v>6</v>
      </c>
      <c r="E242" s="83" t="s">
        <v>300</v>
      </c>
      <c r="F242" s="85">
        <v>1651.35</v>
      </c>
      <c r="G242" s="23"/>
      <c r="H242" s="23"/>
      <c r="I242" s="38" t="s">
        <v>40</v>
      </c>
      <c r="J242" s="17">
        <f>IF(I242="Less(-)",-1,1)</f>
        <v>1</v>
      </c>
      <c r="K242" s="18" t="s">
        <v>65</v>
      </c>
      <c r="L242" s="18" t="s">
        <v>7</v>
      </c>
      <c r="M242" s="45"/>
      <c r="N242" s="23"/>
      <c r="O242" s="23"/>
      <c r="P242" s="44"/>
      <c r="Q242" s="23"/>
      <c r="R242" s="23"/>
      <c r="S242" s="44"/>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114">
        <f>total_amount_ba($B$2,$D$2,D242,F242,J242,K242,M242)</f>
        <v>9908.099999999999</v>
      </c>
      <c r="BB242" s="67">
        <f>BA242+SUM(N242:AZ242)</f>
        <v>9908.099999999999</v>
      </c>
      <c r="BC242" s="116" t="str">
        <f>SpellNumber(L242,BB242)</f>
        <v>INR  Nine Thousand Nine Hundred &amp; Eight  and Paise Ten Only</v>
      </c>
      <c r="BE242" s="85">
        <v>1635</v>
      </c>
      <c r="BF242" s="21">
        <f t="shared" si="25"/>
        <v>1651.35</v>
      </c>
      <c r="BG242" s="109">
        <f t="shared" si="20"/>
        <v>1651.35</v>
      </c>
      <c r="IE242" s="27"/>
      <c r="IF242" s="27"/>
      <c r="IG242" s="27"/>
      <c r="IH242" s="27"/>
      <c r="II242" s="27"/>
    </row>
    <row r="243" spans="1:243" s="26" customFormat="1" ht="118.5" customHeight="1">
      <c r="A243" s="34">
        <v>231</v>
      </c>
      <c r="B243" s="73" t="s">
        <v>534</v>
      </c>
      <c r="C243" s="36" t="s">
        <v>284</v>
      </c>
      <c r="D243" s="108">
        <v>303</v>
      </c>
      <c r="E243" s="85" t="s">
        <v>538</v>
      </c>
      <c r="F243" s="85">
        <v>151.5</v>
      </c>
      <c r="G243" s="23"/>
      <c r="H243" s="23"/>
      <c r="I243" s="38" t="s">
        <v>40</v>
      </c>
      <c r="J243" s="17">
        <f t="shared" si="21"/>
        <v>1</v>
      </c>
      <c r="K243" s="18" t="s">
        <v>65</v>
      </c>
      <c r="L243" s="18" t="s">
        <v>7</v>
      </c>
      <c r="M243" s="45"/>
      <c r="N243" s="23"/>
      <c r="O243" s="23"/>
      <c r="P243" s="44"/>
      <c r="Q243" s="23"/>
      <c r="R243" s="23"/>
      <c r="S243" s="44"/>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114">
        <f t="shared" si="22"/>
        <v>45904.5</v>
      </c>
      <c r="BB243" s="67">
        <f t="shared" si="23"/>
        <v>45904.5</v>
      </c>
      <c r="BC243" s="116" t="str">
        <f t="shared" si="24"/>
        <v>INR  Forty Five Thousand Nine Hundred &amp; Four  and Paise Fifty Only</v>
      </c>
      <c r="BE243" s="85">
        <v>150</v>
      </c>
      <c r="BF243" s="21">
        <f t="shared" si="25"/>
        <v>151.5</v>
      </c>
      <c r="BG243" s="109">
        <f t="shared" si="20"/>
        <v>151.5</v>
      </c>
      <c r="BH243" s="12"/>
      <c r="IE243" s="27"/>
      <c r="IF243" s="27"/>
      <c r="IG243" s="27"/>
      <c r="IH243" s="27"/>
      <c r="II243" s="27"/>
    </row>
    <row r="244" spans="1:243" s="12" customFormat="1" ht="111" customHeight="1">
      <c r="A244" s="34">
        <v>232</v>
      </c>
      <c r="B244" s="89" t="s">
        <v>535</v>
      </c>
      <c r="C244" s="36" t="s">
        <v>285</v>
      </c>
      <c r="D244" s="82">
        <v>196</v>
      </c>
      <c r="E244" s="83" t="s">
        <v>300</v>
      </c>
      <c r="F244" s="85">
        <v>831.23</v>
      </c>
      <c r="G244" s="23"/>
      <c r="H244" s="23"/>
      <c r="I244" s="38" t="s">
        <v>40</v>
      </c>
      <c r="J244" s="17">
        <f t="shared" si="21"/>
        <v>1</v>
      </c>
      <c r="K244" s="18" t="s">
        <v>65</v>
      </c>
      <c r="L244" s="18" t="s">
        <v>7</v>
      </c>
      <c r="M244" s="45"/>
      <c r="N244" s="23"/>
      <c r="O244" s="23"/>
      <c r="P244" s="44"/>
      <c r="Q244" s="23"/>
      <c r="R244" s="23"/>
      <c r="S244" s="44"/>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114">
        <f t="shared" si="22"/>
        <v>162921.08000000002</v>
      </c>
      <c r="BB244" s="67">
        <f t="shared" si="23"/>
        <v>162921.08000000002</v>
      </c>
      <c r="BC244" s="116" t="str">
        <f t="shared" si="24"/>
        <v>INR  One Lakh Sixty Two Thousand Nine Hundred &amp; Twenty One  and Paise Eight Only</v>
      </c>
      <c r="BE244" s="92">
        <v>823</v>
      </c>
      <c r="BF244" s="21">
        <f t="shared" si="25"/>
        <v>831.23</v>
      </c>
      <c r="BG244" s="109">
        <f t="shared" si="20"/>
        <v>831.23</v>
      </c>
      <c r="BH244" s="28"/>
      <c r="IE244" s="13"/>
      <c r="IF244" s="13"/>
      <c r="IG244" s="13"/>
      <c r="IH244" s="13"/>
      <c r="II244" s="13"/>
    </row>
    <row r="245" spans="1:59" ht="58.5" customHeight="1">
      <c r="A245" s="34">
        <v>233</v>
      </c>
      <c r="B245" s="73" t="s">
        <v>536</v>
      </c>
      <c r="C245" s="36" t="s">
        <v>544</v>
      </c>
      <c r="D245" s="82">
        <v>28</v>
      </c>
      <c r="E245" s="83" t="s">
        <v>300</v>
      </c>
      <c r="F245" s="85">
        <v>4277.35</v>
      </c>
      <c r="G245" s="23"/>
      <c r="H245" s="23"/>
      <c r="I245" s="38" t="s">
        <v>40</v>
      </c>
      <c r="J245" s="17">
        <f t="shared" si="21"/>
        <v>1</v>
      </c>
      <c r="K245" s="18" t="s">
        <v>65</v>
      </c>
      <c r="L245" s="18" t="s">
        <v>7</v>
      </c>
      <c r="M245" s="45"/>
      <c r="N245" s="23"/>
      <c r="O245" s="23"/>
      <c r="P245" s="44"/>
      <c r="Q245" s="23"/>
      <c r="R245" s="23"/>
      <c r="S245" s="44"/>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114">
        <f t="shared" si="22"/>
        <v>119765.80000000002</v>
      </c>
      <c r="BB245" s="67">
        <f t="shared" si="23"/>
        <v>119765.80000000002</v>
      </c>
      <c r="BC245" s="116" t="str">
        <f t="shared" si="24"/>
        <v>INR  One Lakh Nineteen Thousand Seven Hundred &amp; Sixty Five  and Paise Eighty Only</v>
      </c>
      <c r="BE245" s="85">
        <v>4235</v>
      </c>
      <c r="BF245" s="21">
        <f t="shared" si="25"/>
        <v>4277.35</v>
      </c>
      <c r="BG245" s="109">
        <f t="shared" si="20"/>
        <v>4277.35</v>
      </c>
    </row>
    <row r="246" spans="1:59" ht="62.25" customHeight="1">
      <c r="A246" s="34">
        <v>234</v>
      </c>
      <c r="B246" s="73" t="s">
        <v>537</v>
      </c>
      <c r="C246" s="36" t="s">
        <v>545</v>
      </c>
      <c r="D246" s="82">
        <v>24</v>
      </c>
      <c r="E246" s="83" t="s">
        <v>300</v>
      </c>
      <c r="F246" s="85">
        <v>5832.75</v>
      </c>
      <c r="G246" s="23"/>
      <c r="H246" s="23"/>
      <c r="I246" s="38" t="s">
        <v>40</v>
      </c>
      <c r="J246" s="17">
        <f t="shared" si="21"/>
        <v>1</v>
      </c>
      <c r="K246" s="18" t="s">
        <v>65</v>
      </c>
      <c r="L246" s="18" t="s">
        <v>7</v>
      </c>
      <c r="M246" s="45"/>
      <c r="N246" s="23"/>
      <c r="O246" s="23"/>
      <c r="P246" s="44"/>
      <c r="Q246" s="23"/>
      <c r="R246" s="23"/>
      <c r="S246" s="44"/>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114">
        <f t="shared" si="22"/>
        <v>139986</v>
      </c>
      <c r="BB246" s="67">
        <f t="shared" si="23"/>
        <v>139986</v>
      </c>
      <c r="BC246" s="116" t="str">
        <f t="shared" si="24"/>
        <v>INR  One Lakh Thirty Nine Thousand Nine Hundred &amp; Eighty Six  Only</v>
      </c>
      <c r="BE246" s="85">
        <v>5775</v>
      </c>
      <c r="BF246" s="21">
        <f t="shared" si="25"/>
        <v>5832.75</v>
      </c>
      <c r="BG246" s="109">
        <f t="shared" si="20"/>
        <v>5832.75</v>
      </c>
    </row>
    <row r="247" spans="1:55" ht="42.75">
      <c r="A247" s="46" t="s">
        <v>63</v>
      </c>
      <c r="B247" s="47"/>
      <c r="C247" s="48"/>
      <c r="D247" s="49"/>
      <c r="E247" s="49"/>
      <c r="F247" s="49"/>
      <c r="G247" s="49"/>
      <c r="H247" s="50"/>
      <c r="I247" s="50"/>
      <c r="J247" s="50"/>
      <c r="K247" s="50"/>
      <c r="L247" s="5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115">
        <f>SUM(BA14:BA246)</f>
        <v>40219689.878299996</v>
      </c>
      <c r="BB247" s="62">
        <f>SUM(BB13:BB246)</f>
        <v>40219689.878299996</v>
      </c>
      <c r="BC247" s="117" t="str">
        <f>SpellNumber($E$2,BB247)</f>
        <v>INR  Four Crore Two Lakh Nineteen Thousand Six Hundred &amp; Eighty Nine  and Paise Eighty Eight Only</v>
      </c>
    </row>
    <row r="248" spans="1:55" ht="18">
      <c r="A248" s="47" t="s">
        <v>67</v>
      </c>
      <c r="B248" s="52"/>
      <c r="C248" s="24"/>
      <c r="D248" s="53"/>
      <c r="E248" s="54" t="s">
        <v>70</v>
      </c>
      <c r="F248" s="55"/>
      <c r="G248" s="56"/>
      <c r="H248" s="25"/>
      <c r="I248" s="25"/>
      <c r="J248" s="25"/>
      <c r="K248" s="57"/>
      <c r="L248" s="58"/>
      <c r="M248" s="59"/>
      <c r="N248" s="26"/>
      <c r="O248" s="21"/>
      <c r="P248" s="21"/>
      <c r="Q248" s="21"/>
      <c r="R248" s="21"/>
      <c r="S248" s="21"/>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60">
        <f>IF(ISBLANK(F248),0,IF(E248="Excess (+)",ROUND(BA247+(BA247*F248),2),IF(E248="Less (-)",ROUND(BA247+(BA247*F248*(-1)),2),IF(E248="At Par",BA247,0))))</f>
        <v>0</v>
      </c>
      <c r="BB248" s="63">
        <f>ROUND(BA248,0)</f>
        <v>0</v>
      </c>
      <c r="BC248" s="43" t="str">
        <f>SpellNumber($E$2,BA248)</f>
        <v>INR Zero Only</v>
      </c>
    </row>
    <row r="249" spans="1:55" ht="18">
      <c r="A249" s="46" t="s">
        <v>66</v>
      </c>
      <c r="B249" s="46"/>
      <c r="C249" s="118" t="str">
        <f>SpellNumber($E$2,BA248)</f>
        <v>INR Zero Only</v>
      </c>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20"/>
    </row>
    <row r="250" spans="1:54" ht="15">
      <c r="A250" s="12"/>
      <c r="B250" s="12"/>
      <c r="N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B250" s="12"/>
    </row>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sheetData>
  <sheetProtection password="D9BE" sheet="1"/>
  <mergeCells count="8">
    <mergeCell ref="C249:BC249"/>
    <mergeCell ref="A9:BC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8">
      <formula1>IF(E248="Select",-1,IF(E248="At Par",0,0))</formula1>
      <formula2>IF(E248="Select",-1,IF(E248="At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8">
      <formula1>0</formula1>
      <formula2>IF(E248&lt;&gt;"Select",99.9,0)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8">
      <formula1>0</formula1>
      <formula2>99.9</formula2>
    </dataValidation>
    <dataValidation type="list" allowBlank="1" showInputMessage="1" showErrorMessage="1" sqref="E248">
      <formula1>"Select, Excess (+), Less (-)"</formula1>
    </dataValidation>
    <dataValidation type="list" showInputMessage="1" showErrorMessage="1" sqref="I13:I246">
      <formula1>"Excess(+), Less(-)"</formula1>
    </dataValidation>
    <dataValidation type="list" allowBlank="1" showInputMessage="1" showErrorMessage="1" sqref="BI88 L239 L240 L241 L242 L243 L244 L24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22 L223 L224 L225 L226 L227 L228 L229 L230 L231 L232 L233 L234 L235 L236 L237 L238 L246">
      <formula1>"INR"</formula1>
    </dataValidation>
    <dataValidation type="decimal" allowBlank="1" showInputMessage="1" showErrorMessage="1" promptTitle="Rate Entry" prompt="Please enter the Basic Price in Rupees for this item. " errorTitle="Invaid Entry" error="Only Numeric Values are allowed. " sqref="G13:H246 BD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88 Q13:Q2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88 R13:R24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88:BL88 N13:O246">
      <formula1>0</formula1>
      <formula2>999999999999999</formula2>
    </dataValidation>
    <dataValidation allowBlank="1" showInputMessage="1" showErrorMessage="1" promptTitle="Addition / Deduction" prompt="Please Choose the correct One" sqref="J13:J246"/>
    <dataValidation type="decimal" allowBlank="1" showInputMessage="1" showErrorMessage="1" promptTitle="Quantity" prompt="Please enter the Quantity for this item. " errorTitle="Invalid Entry" error="Only Numeric Values are allowed. " sqref="D233 F233 F188 D188 F136:F141 F119:F121 F111:F116 F13 F22:F25 F27 D42 F41:F42 D13 BE188 BE233 BE136:BE141 BE119:BE121 BE111:BE116 BE22:BE25 BE27 BE41:BE42">
      <formula1>0</formula1>
      <formula2>999999999999999</formula2>
    </dataValidation>
    <dataValidation allowBlank="1" showInputMessage="1" showErrorMessage="1" promptTitle="Units" prompt="Please enter Units in text" sqref="E233 E188 E136:E141 E119:E121 E111:E116 E22:E25 E27 E41:E42 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46">
      <formula1>0</formula1>
      <formula2>999999999999999</formula2>
    </dataValidation>
    <dataValidation type="list" allowBlank="1" showInputMessage="1" showErrorMessage="1" sqref="K13:K246">
      <formula1>"Partial Conversion, Full Conversion"</formula1>
    </dataValidation>
    <dataValidation allowBlank="1" showInputMessage="1" showErrorMessage="1" promptTitle="Itemcode/Make" prompt="Please enter text" sqref="C13:C246"/>
    <dataValidation type="decimal" allowBlank="1" showInputMessage="1" showErrorMessage="1" errorTitle="Invalid Entry" error="Only Numeric Values are allowed. " sqref="A13:A246">
      <formula1>0</formula1>
      <formula2>999999999999999</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A1" sqref="A1"/>
    </sheetView>
  </sheetViews>
  <sheetFormatPr defaultColWidth="9.140625" defaultRowHeight="15"/>
  <sheetData>
    <row r="6" spans="5:11" ht="15">
      <c r="E6" s="130" t="s">
        <v>3</v>
      </c>
      <c r="F6" s="130"/>
      <c r="G6" s="130"/>
      <c r="H6" s="130"/>
      <c r="I6" s="130"/>
      <c r="J6" s="130"/>
      <c r="K6" s="130"/>
    </row>
    <row r="7" spans="5:11" ht="15">
      <c r="E7" s="130"/>
      <c r="F7" s="130"/>
      <c r="G7" s="130"/>
      <c r="H7" s="130"/>
      <c r="I7" s="130"/>
      <c r="J7" s="130"/>
      <c r="K7" s="130"/>
    </row>
    <row r="8" spans="5:11" ht="15">
      <c r="E8" s="130"/>
      <c r="F8" s="130"/>
      <c r="G8" s="130"/>
      <c r="H8" s="130"/>
      <c r="I8" s="130"/>
      <c r="J8" s="130"/>
      <c r="K8" s="130"/>
    </row>
    <row r="9" spans="5:11" ht="15">
      <c r="E9" s="130"/>
      <c r="F9" s="130"/>
      <c r="G9" s="130"/>
      <c r="H9" s="130"/>
      <c r="I9" s="130"/>
      <c r="J9" s="130"/>
      <c r="K9" s="130"/>
    </row>
    <row r="10" spans="5:11" ht="15">
      <c r="E10" s="130"/>
      <c r="F10" s="130"/>
      <c r="G10" s="130"/>
      <c r="H10" s="130"/>
      <c r="I10" s="130"/>
      <c r="J10" s="130"/>
      <c r="K10" s="130"/>
    </row>
    <row r="11" spans="5:11" ht="15">
      <c r="E11" s="130"/>
      <c r="F11" s="130"/>
      <c r="G11" s="130"/>
      <c r="H11" s="130"/>
      <c r="I11" s="130"/>
      <c r="J11" s="130"/>
      <c r="K11" s="130"/>
    </row>
    <row r="12" spans="5:11" ht="15">
      <c r="E12" s="130"/>
      <c r="F12" s="130"/>
      <c r="G12" s="130"/>
      <c r="H12" s="130"/>
      <c r="I12" s="130"/>
      <c r="J12" s="130"/>
      <c r="K12" s="130"/>
    </row>
    <row r="13" spans="5:11" ht="15">
      <c r="E13" s="130"/>
      <c r="F13" s="130"/>
      <c r="G13" s="130"/>
      <c r="H13" s="130"/>
      <c r="I13" s="130"/>
      <c r="J13" s="130"/>
      <c r="K13" s="130"/>
    </row>
    <row r="14" spans="5:11" ht="15">
      <c r="E14" s="130"/>
      <c r="F14" s="130"/>
      <c r="G14" s="130"/>
      <c r="H14" s="130"/>
      <c r="I14" s="130"/>
      <c r="J14" s="130"/>
      <c r="K14" s="130"/>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2015-01-07T05:41:29Z</cp:lastPrinted>
  <dcterms:created xsi:type="dcterms:W3CDTF">2009-01-30T06:42:42Z</dcterms:created>
  <dcterms:modified xsi:type="dcterms:W3CDTF">2019-11-19T06:26:45Z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