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<sst xmlns="http://schemas.openxmlformats.org/spreadsheetml/2006/main" count="655" uniqueCount="277">
  <si>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</si>
  <si>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</si>
  <si>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</si>
  <si>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</si>
  <si>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</si>
  <si>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</si>
  <si>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</si>
  <si>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</si>
  <si>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</si>
  <si>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</si>
  <si>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</si>
  <si>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</si>
  <si>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</si>
  <si>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</si>
  <si>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</si>
  <si>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</si>
  <si>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</si>
  <si>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</si>
  <si>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</si>
  <si>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</si>
  <si>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</si>
  <si>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</si>
  <si>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</si>
  <si>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</si>
  <si>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</si>
  <si>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</si>
  <si>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</si>
  <si>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</si>
  <si>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</si>
  <si>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</si>
  <si>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</si>
  <si>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</si>
  <si>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</si>
  <si>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</si>
  <si>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</si>
  <si>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</si>
  <si>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</si>
  <si>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</si>
  <si>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</si>
  <si>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</si>
  <si>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</si>
  <si>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</si>
  <si>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</si>
  <si>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</si>
  <si>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</si>
  <si>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</si>
  <si>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</si>
  <si>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</si>
  <si>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</si>
  <si>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</si>
  <si>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</si>
  <si>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</si>
  <si>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</si>
  <si>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</si>
  <si>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</si>
  <si>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</si>
  <si>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</si>
  <si>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</si>
  <si>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</si>
  <si>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</si>
  <si>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</si>
  <si>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</si>
  <si>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</si>
  <si>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</si>
  <si>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</si>
  <si>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</si>
  <si>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</si>
  <si>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</si>
  <si>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</si>
  <si>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</si>
  <si>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</si>
  <si>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</si>
  <si>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</si>
  <si>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</si>
  <si>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</si>
  <si>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</si>
  <si>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</si>
  <si>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</si>
  <si>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</si>
  <si>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</si>
  <si>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</si>
  <si>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</si>
  <si>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</si>
  <si>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</si>
  <si>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</si>
  <si>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</si>
  <si>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</si>
  <si>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</si>
  <si>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</si>
  <si>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</si>
  <si>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</si>
  <si>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</si>
  <si>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</si>
  <si>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</si>
  <si>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</si>
  <si>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</si>
  <si>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</si>
  <si>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</si>
  <si>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</si>
  <si>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</si>
  <si>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</si>
  <si>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</si>
  <si>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</si>
  <si>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</si>
  <si>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</si>
  <si>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</si>
  <si>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</si>
  <si>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</si>
  <si>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</si>
  <si>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</si>
  <si>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</si>
  <si>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</si>
  <si>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</si>
  <si>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</si>
  <si>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</si>
  <si>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</si>
  <si>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</si>
  <si>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</si>
  <si>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</si>
  <si>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</si>
  <si>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</si>
  <si>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</si>
  <si>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</si>
  <si>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</si>
  <si>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</si>
  <si>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</si>
  <si>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</si>
  <si>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</si>
  <si>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</si>
  <si>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</si>
  <si>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</si>
  <si>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</si>
  <si>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</si>
  <si>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</si>
  <si>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</si>
  <si>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Single brick flat soling of picked jhama bricks including ramming and dressing bed to proper level, and filling joints with powered or local sand.</t>
  </si>
  <si>
    <t>Each</t>
  </si>
  <si>
    <t>mtr</t>
  </si>
  <si>
    <t>each</t>
  </si>
  <si>
    <t>Civil works</t>
  </si>
  <si>
    <t>BI01010001010000000000000515BI0100001113</t>
  </si>
  <si>
    <t>BI01010001010000000000000515BI0100001114</t>
  </si>
  <si>
    <t xml:space="preserve">Tender Inviting Authority: The Assistant Chief Engineer,  W.B.P.H&amp;.I.D.Corpn. Ltd. </t>
  </si>
  <si>
    <t>M.T</t>
  </si>
  <si>
    <t>Supplying and laying Polythene Sheet (150gm / sq.m.) over damp proof course or below flooring or roof terracing or in foundation or in foundation trenches.</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</si>
  <si>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</si>
  <si>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CuM.</t>
  </si>
  <si>
    <t>Qntl</t>
  </si>
  <si>
    <t>Electrical Works</t>
  </si>
  <si>
    <t>set</t>
  </si>
  <si>
    <t>Surface Dressing of the ground in any kind of soil including removing vegetation inequalities not exceeding 15 cm depth and disposal of the rubbish within a lead upto 75 m as directed.</t>
  </si>
  <si>
    <r>
      <t xml:space="preserve">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t>
    </r>
    <r>
      <rPr>
        <b/>
        <sz val="10.5"/>
        <rFont val="Calibri"/>
        <family val="2"/>
      </rPr>
      <t>Depth of excavation not execeeding 1,500 mm</t>
    </r>
  </si>
  <si>
    <t>Earth work in filling in foundation trenches or plinth with good earth, in layers not exceeding 150 mm. including watering and ramming etc. layer by layer complete. (Payment to be made on the basis of measurement of finished quantity of work)</t>
  </si>
  <si>
    <t xml:space="preserve">Filling in foundation or plinth by SILVER sand in layers not exceeding 150 mm as directed and consoliding the same by through saturation with water ramming complete </t>
  </si>
  <si>
    <r>
      <t xml:space="preserve">(I) Cement concrete with graded stone ballast (40 mm size excluding shuttering)
</t>
    </r>
    <r>
      <rPr>
        <b/>
        <sz val="10.5"/>
        <rFont val="Calibri"/>
        <family val="2"/>
      </rPr>
      <t>In ground floor ; With Pakur Variety 1:4:8</t>
    </r>
  </si>
  <si>
    <t>Ordinary Cement concrete (mix 1:1.5:3) with graded stone chips (20 mm nominal size) excluding shuttering and reinforcement if any, in ground floor as per relevant IS codes. a) Pakur Variety</t>
  </si>
  <si>
    <r>
      <t xml:space="preserve">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t>
    </r>
    <r>
      <rPr>
        <b/>
        <sz val="10.5"/>
        <rFont val="Calibri"/>
        <family val="2"/>
      </rPr>
      <t>25 mm to 30 mm thick wooden shuttering as per decision &amp; direction of Engineer-In-Charge.</t>
    </r>
  </si>
  <si>
    <r>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
    </r>
    <r>
      <rPr>
        <b/>
        <sz val="10.5"/>
        <rFont val="Calibri"/>
        <family val="2"/>
      </rPr>
      <t xml:space="preserve">For works in foundation, basement and upto roof of ground floor/upto 4 m   </t>
    </r>
    <r>
      <rPr>
        <b/>
        <i/>
        <sz val="10.5"/>
        <rFont val="Calibri"/>
        <family val="2"/>
      </rPr>
      <t xml:space="preserve">Tor steel/Mild Steel   </t>
    </r>
    <r>
      <rPr>
        <b/>
        <sz val="10.5"/>
        <rFont val="Calibri"/>
        <family val="2"/>
      </rPr>
      <t>SAIL/ TATA/RIN</t>
    </r>
    <r>
      <rPr>
        <sz val="10.5"/>
        <rFont val="Calibri"/>
        <family val="2"/>
      </rPr>
      <t xml:space="preserve">L                  </t>
    </r>
  </si>
  <si>
    <t>Controlled Cement concrete(1:1:2)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
[using concrete mixture]  
(b)  M 25 Grade.i)pakur varity</t>
  </si>
  <si>
    <t xml:space="preserve">Brick work with 1st class bricks in cement mortar (1:6) </t>
  </si>
  <si>
    <t>In foundation and plinth</t>
  </si>
  <si>
    <t>In superstructure, Ground Floor</t>
  </si>
  <si>
    <t>125 mm. thick brick work with 1st class bricks in cement mortar (1:4) in ground floor.</t>
  </si>
  <si>
    <t>Plaster (to wall, ) with sand and cement mortar including rounding off or chamfering corners as directed and raking out joints including throating, nosing and  and drip course, scaffolding/staging where necessary (Ground floor).[Excluding cost of chipping over concrete surface]  In ground floor</t>
  </si>
  <si>
    <r>
      <t>(ii)With 1:4 cement mortar,b)10 mm thick plaster.</t>
    </r>
    <r>
      <rPr>
        <b/>
        <sz val="10.5"/>
        <rFont val="Calibri"/>
        <family val="2"/>
      </rPr>
      <t>Ceiling Plaste</t>
    </r>
    <r>
      <rPr>
        <sz val="10.5"/>
        <rFont val="Calibri"/>
        <family val="2"/>
      </rPr>
      <t>r</t>
    </r>
  </si>
  <si>
    <r>
      <t xml:space="preserve">With 6:1 cement mortar a) 20mm thick plaster  </t>
    </r>
    <r>
      <rPr>
        <b/>
        <sz val="10.5"/>
        <rFont val="Calibri"/>
        <family val="2"/>
      </rPr>
      <t>OUTSIDE</t>
    </r>
  </si>
  <si>
    <r>
      <t xml:space="preserve">With 6:1 cement mortar b) 15mm thick plaster </t>
    </r>
    <r>
      <rPr>
        <b/>
        <sz val="10.5"/>
        <rFont val="Calibri"/>
        <family val="2"/>
      </rPr>
      <t>INSIDE</t>
    </r>
  </si>
  <si>
    <t>Labour for Chipping of concrete surface before taking up Plastering work.</t>
  </si>
  <si>
    <r>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butexcluding the cost of primer.                                                                                                                                                                                </t>
    </r>
    <r>
      <rPr>
        <b/>
        <sz val="10.5"/>
        <rFont val="Calibri"/>
        <family val="2"/>
      </rPr>
      <t>In Ground floor (Two Coat)
 Normal Acrylic Emulsion</t>
    </r>
  </si>
  <si>
    <r>
      <t xml:space="preserve">White washing including cleaning and smoothening surface thoroughly.                                                                 </t>
    </r>
    <r>
      <rPr>
        <b/>
        <sz val="10.5"/>
        <rFont val="Calibri"/>
        <family val="2"/>
      </rPr>
      <t>In all Floors  Three coats (to be done on specific instruction). Inside</t>
    </r>
  </si>
  <si>
    <t>Supplying dividing strip fitted and fixed with cement mortar (1:3) in mosaic or patent stone floor, dado etc. complete as per direction of the Engineer-in-charge. Glass ,20 mm. wide strip</t>
  </si>
  <si>
    <t>Neat cement punning about 1.5mm thick in wall,dado, window sill, floor etc. using Cement 0.152 cu.m per 100 sq.m.</t>
  </si>
  <si>
    <r>
      <t xml:space="preserve">Brick edging 75 mm wide with picked jhama bricks, laid true to line and level including cutting necessary trench in soil or in hard metalled surface, laying the bricks and repacking the trench (on both side of the edging) with spoils and ramming the same thoroughly complete as per direction.                                                          </t>
    </r>
    <r>
      <rPr>
        <b/>
        <sz val="10.5"/>
        <rFont val="Calibri"/>
        <family val="2"/>
      </rPr>
      <t xml:space="preserve">Brick-on-edge edging (125 mm) depth.     </t>
    </r>
    <r>
      <rPr>
        <sz val="10.5"/>
        <rFont val="Calibri"/>
        <family val="2"/>
      </rPr>
      <t xml:space="preserve">                  </t>
    </r>
  </si>
  <si>
    <r>
      <t xml:space="preserve">Supplying &amp; laying interlocking designer paver block of any shade and of approved quality as per IS: 1237-1980 laid in pattern as directed in pavement, footpath, driveway, etc including necessary underlay complete in all respect with all
labour and material.
</t>
    </r>
    <r>
      <rPr>
        <b/>
        <sz val="10.5"/>
        <rFont val="Calibri"/>
        <family val="2"/>
      </rPr>
      <t>60 mm thick block (over 150 mm medium sand bed
including cost of sand but excluding cost of earthwork in excavation or dismantling of existing hard surface if necessary)                                                                                                                                    Coloured Decorative</t>
    </r>
  </si>
  <si>
    <r>
      <t xml:space="preserve">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 materials.
</t>
    </r>
    <r>
      <rPr>
        <b/>
        <sz val="10.5"/>
        <rFont val="Calibri"/>
        <family val="2"/>
      </rPr>
      <t>Planting hedge plants in two rows at 30cm apart</t>
    </r>
  </si>
  <si>
    <t>Supplying and Planting of different plant / trees ( Supplying well grown plants bushy and healthy, minimum height as specified i.e. exposed height including all leads &amp; lift, carriage, handling, manuring, applying presticide and fertilizer etc Hibiscus Rosa Sinensis of height 90 cm to 60 cm in earthen pots of size 20 cm</t>
  </si>
  <si>
    <t>Bougainvillea (name variety, bushy plants, full bloom) of height 90cm- 60cm in cement pots of size 30cm.</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</si>
  <si>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III) For built up sections / srtuctural members of specified sections weighing not less than 22.5 Kg./m</t>
  </si>
  <si>
    <t>a) M.S.or W.I. Ornamental grill of approved design joints continuously welded with M.S, W.I. Flats and bars of windows, railing etc. fitted and fixed with necessary screws and lugs in ground floor.  Grill weighing above 16 Kg./sq.mtr and above</t>
  </si>
  <si>
    <t>Extra for work in grill gate.</t>
  </si>
  <si>
    <t>For hanging and locking arrangements including supply of materials and labour complete. (15% extra over the corresponding item of grill )</t>
  </si>
  <si>
    <t>For supplying fitting and fixing bottom rollers including all labour complete (5% extra over the corresponding item of grill )</t>
  </si>
  <si>
    <t xml:space="preserve">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</si>
  <si>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(b) On steel or other metal surface : With other than super gloss (hi-gloss) - (iv) Two coats (with any shade except white)</t>
  </si>
  <si>
    <t>For Fencing works</t>
  </si>
  <si>
    <r>
      <t>Supplying at site or stackyard or as directed</t>
    </r>
    <r>
      <rPr>
        <b/>
        <sz val="10"/>
        <color indexed="8"/>
        <rFont val="Times New Roman"/>
        <family val="1"/>
      </rPr>
      <t xml:space="preserve"> PCC (1 : 2 :4) Fencing Post </t>
    </r>
    <r>
      <rPr>
        <sz val="10"/>
        <color indexed="8"/>
        <rFont val="Times New Roman"/>
        <family val="1"/>
      </rPr>
      <t>215 cm x 150 mm X 150 mm section at bottom, 100 mm X 100 mm section at top with T-Base 300 mm X 150 mm X100 mm, having 4 nos 6 mm dia vertical M.S. reinforcement and 6 mm dia binders @ 200 mm centres, finished smooth etc.,
complete.</t>
    </r>
  </si>
  <si>
    <r>
      <t xml:space="preserve">Fixing post of iron or precast concrete by digging hole in the ground (in all sorts of soil) and embedding the same by packing the hole with cement concrete (1:3:6) (with jhama khoa. For Purulia, Bankura and Darjeeling Hill by Pakur Variety, Local Black Hard Stone &amp; Bazree respectively) and finishing the top surface to regular shape (as directed) with 15 cm cement plaster (1:6) complete, including the cost of concrete, plaster etc.but excluding the cost of the post :                                       </t>
    </r>
    <r>
      <rPr>
        <b/>
        <sz val="10"/>
        <color indexed="8"/>
        <rFont val="Times New Roman"/>
        <family val="1"/>
      </rPr>
      <t>Average dia. of the hole 200 mm. to 300 mm.                                                                                                                                         Depth 450 mm. to 500 mm.</t>
    </r>
  </si>
  <si>
    <r>
      <t xml:space="preserve">Supplying, fitting galvanised </t>
    </r>
    <r>
      <rPr>
        <b/>
        <sz val="10"/>
        <color indexed="8"/>
        <rFont val="Times New Roman"/>
        <family val="1"/>
      </rPr>
      <t>3 ply 12 gauge / 4 points line of barbed wire</t>
    </r>
    <r>
      <rPr>
        <sz val="10"/>
        <color indexed="8"/>
        <rFont val="Times New Roman"/>
        <family val="1"/>
      </rPr>
      <t xml:space="preserv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necessary.</t>
    </r>
  </si>
  <si>
    <r>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t>
    </r>
    <r>
      <rPr>
        <b/>
        <sz val="10"/>
        <color indexed="8"/>
        <rFont val="Times New Roman"/>
        <family val="1"/>
      </rPr>
      <t xml:space="preserve"> Barbed wire</t>
    </r>
  </si>
  <si>
    <r>
      <t xml:space="preserve">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 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t>
    </r>
    <r>
      <rPr>
        <b/>
        <sz val="10.5"/>
        <color indexed="8"/>
        <rFont val="Calibri"/>
        <family val="2"/>
      </rPr>
      <t>With 250 mm thick dry brick work and 250 mm thick cement brick work
(1:6) and 1.00m inside dia.</t>
    </r>
  </si>
  <si>
    <t>Sinking of tubewell</t>
  </si>
  <si>
    <r>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t>
    </r>
    <r>
      <rPr>
        <b/>
        <sz val="10.5"/>
        <color indexed="8"/>
        <rFont val="Calibri"/>
        <family val="2"/>
      </rPr>
      <t xml:space="preserve"> For depth upto 150 metre for 80 mm dia. tube well with top enlargement of 150 mm dia.</t>
    </r>
    <r>
      <rPr>
        <sz val="10.5"/>
        <color indexed="8"/>
        <rFont val="Calibri"/>
        <family val="2"/>
      </rPr>
      <t xml:space="preserve">
</t>
    </r>
  </si>
  <si>
    <t xml:space="preserve">150 mm dia. boring etc. for top enlargement                                                            </t>
  </si>
  <si>
    <t xml:space="preserve">Supply of PVC pipes &amp; fittings (medium duty) conforming to ASTMD - 1785 and threaded to match with GI Pipes as per IS : 1239 (Part - I).
 </t>
  </si>
  <si>
    <t xml:space="preserve">80 mm dia </t>
  </si>
  <si>
    <t>150 mm dia</t>
  </si>
  <si>
    <r>
      <t>Washing and developing tube well with air compressor pump and engine for 8 (eight) hours continuous pumping per day with necessary arrangements for testing the yield in gallons per hour with</t>
    </r>
    <r>
      <rPr>
        <b/>
        <sz val="10.5"/>
        <color indexed="8"/>
        <rFont val="Calibri"/>
        <family val="2"/>
      </rPr>
      <t xml:space="preserve"> 'V' notch</t>
    </r>
    <r>
      <rPr>
        <sz val="10.5"/>
        <color indexed="8"/>
        <rFont val="Calibri"/>
        <family val="2"/>
      </rPr>
      <t xml:space="preserve"> including hire and labour charges for all tools and plants and scaffolding as required.  
</t>
    </r>
    <r>
      <rPr>
        <b/>
        <sz val="11"/>
        <color indexed="8"/>
        <rFont val="Calibri"/>
        <family val="2"/>
      </rPr>
      <t xml:space="preserve">
  </t>
    </r>
  </si>
  <si>
    <t xml:space="preserve">Labour for making arrangement for showing verticality test including the cost for hire charges of tools and plants, scafolding, labour etc. all complete.       
</t>
  </si>
  <si>
    <r>
      <t xml:space="preserve">Packing the annular space between the outside of the tube well pipes &amp; strainers and the bore with </t>
    </r>
    <r>
      <rPr>
        <b/>
        <sz val="10.5"/>
        <color indexed="8"/>
        <rFont val="Calibri"/>
        <family val="2"/>
      </rPr>
      <t xml:space="preserve">pea size washed gravel </t>
    </r>
    <r>
      <rPr>
        <sz val="10.5"/>
        <color indexed="8"/>
        <rFont val="Calibri"/>
        <family val="2"/>
      </rPr>
      <t xml:space="preserve">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t>
    </r>
  </si>
  <si>
    <r>
      <t xml:space="preserve">Packing annular space between the outside of the housing pipe and the bore with </t>
    </r>
    <r>
      <rPr>
        <b/>
        <sz val="11"/>
        <color indexed="8"/>
        <rFont val="Calibri"/>
        <family val="2"/>
      </rPr>
      <t xml:space="preserve">puddled clay balls </t>
    </r>
    <r>
      <rPr>
        <sz val="11"/>
        <color theme="1"/>
        <rFont val="Calibri"/>
        <family val="2"/>
      </rPr>
      <t xml:space="preserve">of approved size as per direction of the Engineer-in-charge with cost of all materials and labour complete.
</t>
    </r>
  </si>
  <si>
    <t>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t>
  </si>
  <si>
    <t>Supplying, fitting and fixing including supplying of suitable jointing compound for fixing in position, threading, if necessary etc. all complete.</t>
  </si>
  <si>
    <r>
      <t xml:space="preserve">Reducing Socket (150 mm x 80 mm)                                                                               </t>
    </r>
    <r>
      <rPr>
        <b/>
        <sz val="11"/>
        <color indexed="8"/>
        <rFont val="Calibri"/>
        <family val="2"/>
      </rPr>
      <t xml:space="preserve"> </t>
    </r>
  </si>
  <si>
    <t xml:space="preserve">80 mm dia G.I. plug of approved make conforming to I.S. specifications.
</t>
  </si>
  <si>
    <t xml:space="preserve">Housing clamp for 150mm dia pipe(G.I./MS)   </t>
  </si>
  <si>
    <t>Cente Guide of approved quality and size (40mmx8mm thick) of L=1mtr.</t>
  </si>
  <si>
    <r>
      <t xml:space="preserve">Geophysical investigation of the acquifer by electrologging system with all tools and plants as necessary including supply of necessary report. </t>
    </r>
    <r>
      <rPr>
        <b/>
        <sz val="10.5"/>
        <color indexed="8"/>
        <rFont val="Calibri"/>
        <family val="2"/>
      </rPr>
      <t>(A)-(VI) Tube well item no - 29</t>
    </r>
  </si>
  <si>
    <t xml:space="preserve">Supply of Three phase 240V 3 Hp (2.2 Kw) bore well submersible Pump Motor set suitable for 150mm bore well having overall head of (18 mtr to 43 mtr) &amp; discharge of  (380 LPM to 135 LPM). The discharge outlet size will be 50mm (2" inch) (Make KSB/ Crompton/Kirloskar)
    </t>
  </si>
  <si>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</si>
  <si>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Supply &amp; Laying 3 core 2.5 sqmm flat submersible cable (Finolex) incl. 3/4" PVC HD PVC pipe through U.G. trench with necy Jointing materials incl. S/Laying PVC HD PVC pipe (Oriplast)
    </t>
  </si>
  <si>
    <r>
      <t xml:space="preserve">Supply &amp; installation of </t>
    </r>
    <r>
      <rPr>
        <b/>
        <sz val="11"/>
        <color indexed="8"/>
        <rFont val="Calibri"/>
        <family val="2"/>
      </rPr>
      <t>G.I. pipe (Make TATA-M)</t>
    </r>
    <r>
      <rPr>
        <sz val="11"/>
        <color theme="1"/>
        <rFont val="Calibri"/>
        <family val="2"/>
      </rPr>
      <t xml:space="preserve"> pipe having heavy duty G.I. socket/elbow (TATA) incl cutting &amp; threading as required 
a) 50mm dia  (For </t>
    </r>
    <r>
      <rPr>
        <b/>
        <sz val="11"/>
        <color indexed="8"/>
        <rFont val="Calibri"/>
        <family val="2"/>
      </rPr>
      <t>Vertical column pipe</t>
    </r>
    <r>
      <rPr>
        <sz val="11"/>
        <color theme="1"/>
        <rFont val="Calibri"/>
        <family val="2"/>
      </rPr>
      <t xml:space="preserve"> &amp; upto Header)</t>
    </r>
  </si>
  <si>
    <r>
      <t xml:space="preserve">Supplying, fitting and fixing </t>
    </r>
    <r>
      <rPr>
        <b/>
        <sz val="10.5"/>
        <color indexed="8"/>
        <rFont val="Calibri"/>
        <family val="2"/>
      </rPr>
      <t xml:space="preserve">PVC pipes for underground work </t>
    </r>
    <r>
      <rPr>
        <sz val="10.5"/>
        <color indexed="8"/>
        <rFont val="Calibri"/>
        <family val="2"/>
      </rPr>
      <t>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t>
    </r>
    <r>
      <rPr>
        <b/>
        <sz val="10.5"/>
        <color indexed="8"/>
        <rFont val="Calibri"/>
        <family val="2"/>
      </rPr>
      <t xml:space="preserve"> </t>
    </r>
    <r>
      <rPr>
        <sz val="10.5"/>
        <color indexed="8"/>
        <rFont val="Calibri"/>
        <family val="2"/>
      </rPr>
      <t xml:space="preserve">
A) 50mm dia (From header to different Bldg.)</t>
    </r>
  </si>
  <si>
    <t xml:space="preserve">Supply &amp; fixing 50 mm dia Gun metal Non-Return valve(ISI) 
     </t>
  </si>
  <si>
    <t xml:space="preserve">Supply &amp; fixing 50 mm dia G.I.Peets Valve(ISI)(Tested 21 kg per cm)
     </t>
  </si>
  <si>
    <t xml:space="preserve">Supply &amp; fixing 100 mm x 65 mm dia G.I. Reducing Tee (For header) 
</t>
  </si>
  <si>
    <r>
      <t xml:space="preserve">Supply &amp; fixing 100mm dia G.I. nipple short piece 150mm long </t>
    </r>
    <r>
      <rPr>
        <b/>
        <sz val="11"/>
        <color indexed="8"/>
        <rFont val="Calibri"/>
        <family val="2"/>
      </rPr>
      <t xml:space="preserve"> 
</t>
    </r>
  </si>
  <si>
    <t xml:space="preserve">Supply &amp; fixing 100mm dia G.I. plug    
 </t>
  </si>
  <si>
    <r>
      <t xml:space="preserve">Supply &amp; fixing 65 mm x 50 mm dia G.I. Reducing socket (For delivery Line from header)   
</t>
    </r>
    <r>
      <rPr>
        <b/>
        <sz val="11"/>
        <color indexed="8"/>
        <rFont val="Calibri"/>
        <family val="2"/>
      </rPr>
      <t xml:space="preserve"> </t>
    </r>
  </si>
  <si>
    <r>
      <t xml:space="preserve">Supply &amp; fixing 50 mm dia G.I. Union
    </t>
    </r>
    <r>
      <rPr>
        <b/>
        <sz val="11"/>
        <color indexed="8"/>
        <rFont val="Calibri"/>
        <family val="2"/>
      </rPr>
      <t xml:space="preserve"> </t>
    </r>
  </si>
  <si>
    <r>
      <t xml:space="preserve">Supply &amp; fixing 50 mm dia G.I. Flange
    </t>
    </r>
    <r>
      <rPr>
        <b/>
        <sz val="11"/>
        <color indexed="8"/>
        <rFont val="Calibri"/>
        <family val="2"/>
      </rPr>
      <t xml:space="preserve"> </t>
    </r>
  </si>
  <si>
    <t xml:space="preserve">Making holes on wall &amp; mending good the damages to original finish  </t>
  </si>
  <si>
    <t xml:space="preserve">Construction of 200mm x 200mm x 900mm high brick pillars with cement plastering for supporting the G.I. pipe from tube well to header  </t>
  </si>
  <si>
    <t>Supply &amp; fixing holding clamp fabricated by 50mm x 6mm with necy. Nuts, bolts &amp; washers for holding the the column pipe.</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</si>
  <si>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</si>
  <si>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Sqm</t>
  </si>
  <si>
    <t>CUM</t>
  </si>
  <si>
    <t>RM</t>
  </si>
  <si>
    <t>Each Piece</t>
  </si>
  <si>
    <t>MT</t>
  </si>
  <si>
    <t>LS</t>
  </si>
  <si>
    <t>Meter</t>
  </si>
  <si>
    <t>day</t>
  </si>
  <si>
    <t>Cu. m</t>
  </si>
  <si>
    <t>each test</t>
  </si>
  <si>
    <t>pair</t>
  </si>
  <si>
    <t>pairs</t>
  </si>
  <si>
    <t>Contract No:  WBPHIDCL/ACE/NIT- 102(e)/2017-2018 (1st Call)</t>
  </si>
  <si>
    <t xml:space="preserve">Supplying, fitting and fixing G.I. cap at top 150 mm dia
</t>
  </si>
  <si>
    <t>GATE &amp; EXTERNAL  ELECTRICAL WORKS</t>
  </si>
  <si>
    <t>Decorative Post Top for 360 Degree indirect light, IP 65 Protection, Resistant to impact and Corrosion, Glare free &amp; better uniformity (Phlips/Crompton : LPTO-40-CDL)</t>
  </si>
  <si>
    <t>Supply &amp;Delivery of IP 65  PDC flood light,aesthetically designed better thermal management.(Phlips/Crompton : LFLN-150-CDL/60)</t>
  </si>
  <si>
    <t>Supply &amp;Delivery of IP 65  PDC flood light,aesthetically designed better thermal management.(Phlips/Crompton : LSFO-250-W-CDL/60)</t>
  </si>
  <si>
    <t>6 to 32 A DP MCB (Legrand)</t>
  </si>
  <si>
    <t>Supplying and fixing MCB SS enclosure  with IP-20/30 protection, powder coated provision for two/four pole MCB, concealed in wall after cutting the wall &amp; mending good the damages to original finish incl. painting, connection  &amp; provision for earthing attachment</t>
  </si>
  <si>
    <t>2 way</t>
  </si>
  <si>
    <t>Supplying &amp; Fixing steel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paint(Gate-2,Roof pole-10)</t>
  </si>
  <si>
    <t>Fixing  outdoor  type LED light  fittings  on  pole including S&amp;F 40 mm dia 1.5mts. long Steel Pipe (ISI-Medium) bracket with 40 mmx10 mm thick, MS clamp  etc. and providing wiring with 2x1/1.40 PVC insulated and sheathed wire (single core) from loop box at the base of pole to light fiting through pole&amp; bracket (without control switch) including making connections &amp; painting</t>
  </si>
  <si>
    <t>Laying of one No. cable upto 35 sqmm in underground trench 460 mm wide x 760 mm average depth, with brick protection on the top of the cable with 8 (eight) Nos. bricks per metre incl.S&amp;F No 10 SWG G.I Continuous eart wire &amp;  ,  filling the space between the brick &amp; cable and also the trench with shifted soil, leveling up and restoring surface duly rammed</t>
  </si>
  <si>
    <t>Supply  2 core 6 sqmm XLPE al armoured cable</t>
  </si>
  <si>
    <t xml:space="preserve">Finishing cable ends </t>
  </si>
  <si>
    <t>8. (a) Finishing of the XLPE/PVC insulated armoured cable ends by soldering with cable sockets and insulated tapes etc., including supplying sockets, soldering materials, tapes etc. and making connection to switch, BDB and BBC etc</t>
  </si>
  <si>
    <t>2 core 6 sqmm cable</t>
  </si>
  <si>
    <t>S&amp;F( 2X4 +1X2.5)sq.mm.pvc insulated and un sheated copper wire in polythine pipe recessed in wall and mending good the damages.</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</si>
  <si>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</si>
  <si>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</si>
  <si>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</si>
  <si>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</si>
  <si>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</si>
  <si>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</si>
  <si>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</si>
  <si>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</si>
  <si>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</si>
  <si>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</si>
  <si>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</si>
  <si>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</si>
  <si>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</si>
  <si>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</si>
  <si>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</si>
  <si>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</si>
  <si>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</si>
  <si>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Set</t>
  </si>
  <si>
    <t>mtr.</t>
  </si>
  <si>
    <t xml:space="preserve">Supplying PVC strainer of approved make with adapter conforming to I.S.12818 specifications.                                                           80 mm dia                                                                                         </t>
  </si>
  <si>
    <t>Supplying and fixing 240/415 V MCB of Breaking capacity 10kA &amp; C characteristics on din rail of existing DBs and necessary connection</t>
  </si>
  <si>
    <r>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t>
    </r>
    <r>
      <rPr>
        <b/>
        <sz val="10.5"/>
        <rFont val="Calibri"/>
        <family val="2"/>
      </rPr>
      <t>Ground Floor (a) One Coat</t>
    </r>
  </si>
  <si>
    <t xml:space="preserve">Compression Glands : Supplying and fixing compression type gland complete with brass gland, brass ring &amp; rubber ring for dust &amp; moisture-proof entry of XLPE/PVC armoured cables as below 
(a) For 2 core  upto 6 sqmm                                                                                                  </t>
  </si>
  <si>
    <t xml:space="preserve">Name of Work: Construction of a Model Rural Police Station Building at Bhutni, Malda District – Balance Work ( Boundary Wall, Sentry Post, Deep Tube Well and Concrete Road with other allied works).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</si>
</sst>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9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1"/>
      <color indexed="8"/>
      <name val="Calibri"/>
      <family val="2"/>
    </font>
    <font>
      <b/>
      <sz val="10.5"/>
      <name val="Calibri"/>
      <family val="2"/>
    </font>
    <font>
      <b/>
      <i/>
      <sz val="10.5"/>
      <name val="Calibri"/>
      <family val="2"/>
    </font>
    <font>
      <sz val="10.5"/>
      <name val="Calibri"/>
      <family val="2"/>
    </font>
    <font>
      <b/>
      <sz val="10"/>
      <color indexed="8"/>
      <name val="Times New Roman"/>
      <family val="1"/>
    </font>
    <font>
      <sz val="10"/>
      <color indexed="8"/>
      <name val="Times New Roman"/>
      <family val="1"/>
    </font>
    <font>
      <b/>
      <sz val="10.5"/>
      <color indexed="8"/>
      <name val="Calibri"/>
      <family val="2"/>
    </font>
    <font>
      <sz val="10.5"/>
      <color indexed="8"/>
      <name val="Calibri"/>
      <family val="2"/>
    </font>
    <font>
      <sz val="10"/>
      <name val="Times New Roman"/>
      <family val="1"/>
    </font>
    <font>
      <sz val="9.5"/>
      <name val="Arial"/>
      <family val="2"/>
    </font>
    <font>
      <b/>
      <sz val="9.5"/>
      <name val="Arial"/>
      <family val="2"/>
    </font>
    <font>
      <sz val="9"/>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57"/>
      <name val="Arial"/>
      <family val="2"/>
    </font>
    <font>
      <b/>
      <sz val="11"/>
      <color indexed="16"/>
      <name val="Arial"/>
      <family val="2"/>
    </font>
    <font>
      <sz val="10"/>
      <color indexed="8"/>
      <name val="Courier New"/>
      <family val="3"/>
    </font>
    <font>
      <b/>
      <sz val="12"/>
      <color indexed="8"/>
      <name val="Calibri"/>
      <family val="2"/>
    </font>
    <font>
      <sz val="9.5"/>
      <color indexed="8"/>
      <name val="Arial"/>
      <family val="2"/>
    </font>
    <font>
      <b/>
      <sz val="12"/>
      <name val="Calibri"/>
      <family val="2"/>
    </font>
    <font>
      <b/>
      <sz val="10"/>
      <color indexed="8"/>
      <name val="Calibri"/>
      <family val="2"/>
    </font>
    <font>
      <b/>
      <u val="single"/>
      <sz val="10.5"/>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0.5"/>
      <color theme="1"/>
      <name val="Calibri"/>
      <family val="2"/>
    </font>
    <font>
      <b/>
      <sz val="12"/>
      <color theme="1"/>
      <name val="Calibri"/>
      <family val="2"/>
    </font>
    <font>
      <sz val="9.5"/>
      <color theme="1"/>
      <name val="Arial"/>
      <family val="2"/>
    </font>
    <font>
      <b/>
      <sz val="10"/>
      <color theme="1"/>
      <name val="Calibri"/>
      <family val="2"/>
    </font>
    <font>
      <b/>
      <u val="single"/>
      <sz val="10.5"/>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77" fillId="0" borderId="0" xfId="57" applyNumberFormat="1" applyFont="1" applyFill="1" applyBorder="1" applyAlignment="1" applyProtection="1">
      <alignment vertical="center"/>
      <protection locked="0"/>
    </xf>
    <xf numFmtId="0" fontId="7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77" fillId="0" borderId="0" xfId="57" applyNumberFormat="1" applyFont="1" applyFill="1" applyAlignment="1">
      <alignment vertical="top"/>
      <protection/>
    </xf>
    <xf numFmtId="0" fontId="7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7" fillId="0" borderId="0" xfId="57" applyNumberFormat="1" applyFont="1" applyFill="1" applyAlignment="1" applyProtection="1">
      <alignment vertical="top"/>
      <protection/>
    </xf>
    <xf numFmtId="0" fontId="0" fillId="0" borderId="0" xfId="57" applyNumberFormat="1" applyFill="1">
      <alignment/>
      <protection/>
    </xf>
    <xf numFmtId="0" fontId="80" fillId="0" borderId="0" xfId="57" applyNumberFormat="1" applyFont="1" applyFill="1">
      <alignment/>
      <protection/>
    </xf>
    <xf numFmtId="0" fontId="81" fillId="0" borderId="0" xfId="61" applyNumberFormat="1" applyFont="1" applyFill="1" applyBorder="1" applyAlignment="1" applyProtection="1">
      <alignment horizontal="center" vertical="center"/>
      <protection/>
    </xf>
    <xf numFmtId="0" fontId="2" fillId="0" borderId="13" xfId="61" applyNumberFormat="1" applyFont="1" applyFill="1" applyBorder="1" applyAlignment="1" applyProtection="1">
      <alignment horizontal="left" vertical="top" wrapText="1"/>
      <protection/>
    </xf>
    <xf numFmtId="0" fontId="2" fillId="0" borderId="12" xfId="61" applyNumberFormat="1" applyFont="1" applyFill="1" applyBorder="1" applyAlignment="1">
      <alignment horizontal="center" vertical="top" wrapText="1"/>
      <protection/>
    </xf>
    <xf numFmtId="0" fontId="82"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3"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0" fontId="2" fillId="0" borderId="15"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83" fillId="33" borderId="10" xfId="61" applyNumberFormat="1" applyFont="1" applyFill="1" applyBorder="1" applyAlignment="1" applyProtection="1">
      <alignment vertical="center" wrapText="1"/>
      <protection locked="0"/>
    </xf>
    <xf numFmtId="0" fontId="79"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2" fontId="84" fillId="0" borderId="11" xfId="61" applyNumberFormat="1" applyFont="1" applyFill="1" applyBorder="1" applyAlignment="1">
      <alignment vertical="top"/>
      <protection/>
    </xf>
    <xf numFmtId="10" fontId="85" fillId="33" borderId="10" xfId="66" applyNumberFormat="1" applyFont="1" applyFill="1" applyBorder="1" applyAlignment="1" applyProtection="1">
      <alignment horizontal="center" vertical="center"/>
      <protection locked="0"/>
    </xf>
    <xf numFmtId="2" fontId="6" fillId="0" borderId="16" xfId="61" applyNumberFormat="1" applyFont="1" applyFill="1" applyBorder="1" applyAlignment="1">
      <alignment horizontal="right" vertical="top"/>
      <protection/>
    </xf>
    <xf numFmtId="2" fontId="6" fillId="0" borderId="17" xfId="61" applyNumberFormat="1" applyFont="1" applyFill="1" applyBorder="1" applyAlignment="1">
      <alignment vertical="top"/>
      <protection/>
    </xf>
    <xf numFmtId="0" fontId="17" fillId="0" borderId="11" xfId="61" applyNumberFormat="1" applyFont="1" applyFill="1" applyBorder="1" applyAlignment="1">
      <alignment vertical="top" wrapText="1"/>
      <protection/>
    </xf>
    <xf numFmtId="2" fontId="6" fillId="0" borderId="11" xfId="42" applyNumberFormat="1" applyFont="1" applyFill="1" applyBorder="1" applyAlignment="1">
      <alignment vertical="top"/>
    </xf>
    <xf numFmtId="0" fontId="86" fillId="0" borderId="11" xfId="61" applyNumberFormat="1" applyFont="1" applyFill="1" applyBorder="1" applyAlignment="1">
      <alignment horizontal="left" vertical="center" wrapText="1" readingOrder="1"/>
      <protection/>
    </xf>
    <xf numFmtId="172" fontId="3" fillId="0" borderId="11" xfId="61"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1"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1" applyNumberFormat="1" applyFont="1" applyFill="1" applyBorder="1" applyAlignment="1">
      <alignment horizontal="right" vertical="center" readingOrder="1"/>
      <protection/>
    </xf>
    <xf numFmtId="172" fontId="2" fillId="0" borderId="20" xfId="61" applyNumberFormat="1" applyFont="1" applyFill="1" applyBorder="1" applyAlignment="1">
      <alignment horizontal="right" vertical="center" readingOrder="1"/>
      <protection/>
    </xf>
    <xf numFmtId="0" fontId="3" fillId="0" borderId="11" xfId="61"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1" applyNumberFormat="1" applyFont="1" applyFill="1" applyBorder="1" applyAlignment="1">
      <alignment horizontal="right" vertical="center" readingOrder="1"/>
      <protection/>
    </xf>
    <xf numFmtId="2" fontId="2" fillId="0" borderId="20" xfId="60" applyNumberFormat="1" applyFont="1" applyFill="1" applyBorder="1" applyAlignment="1">
      <alignment horizontal="right" vertical="center" readingOrder="1"/>
      <protection/>
    </xf>
    <xf numFmtId="2"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174"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40" fontId="26" fillId="0" borderId="11" xfId="0" applyNumberFormat="1" applyFont="1" applyFill="1" applyBorder="1" applyAlignment="1">
      <alignment horizontal="right" vertical="center"/>
    </xf>
    <xf numFmtId="4" fontId="26" fillId="0" borderId="13" xfId="0" applyNumberFormat="1" applyFont="1" applyFill="1" applyBorder="1" applyAlignment="1">
      <alignment horizontal="right" vertical="center" wrapText="1"/>
    </xf>
    <xf numFmtId="4" fontId="26" fillId="0" borderId="0" xfId="0" applyNumberFormat="1" applyFont="1" applyFill="1" applyBorder="1" applyAlignment="1">
      <alignment horizontal="center" vertical="center" wrapText="1"/>
    </xf>
    <xf numFmtId="4" fontId="26" fillId="0" borderId="11" xfId="0" applyNumberFormat="1" applyFont="1" applyFill="1" applyBorder="1" applyAlignment="1">
      <alignment horizontal="center" vertical="center" wrapText="1"/>
    </xf>
    <xf numFmtId="2" fontId="21"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28" fillId="0" borderId="11" xfId="57" applyFont="1" applyFill="1" applyBorder="1" applyAlignment="1">
      <alignment horizontal="left" vertical="top" wrapText="1" indent="1"/>
      <protection/>
    </xf>
    <xf numFmtId="0" fontId="29" fillId="0" borderId="11" xfId="0" applyNumberFormat="1" applyFont="1" applyFill="1" applyBorder="1" applyAlignment="1" applyProtection="1">
      <alignment horizontal="center" vertical="center" wrapText="1"/>
      <protection/>
    </xf>
    <xf numFmtId="0" fontId="11" fillId="0" borderId="11" xfId="57" applyFont="1" applyFill="1" applyBorder="1" applyAlignment="1">
      <alignment horizontal="center" vertical="center"/>
      <protection/>
    </xf>
    <xf numFmtId="0" fontId="87" fillId="0" borderId="11" xfId="0" applyFont="1" applyFill="1" applyBorder="1" applyAlignment="1">
      <alignment horizontal="left" vertical="top" wrapText="1"/>
    </xf>
    <xf numFmtId="0" fontId="21" fillId="0" borderId="11" xfId="0" applyFont="1" applyFill="1" applyBorder="1" applyAlignment="1">
      <alignment horizontal="left" vertical="top" wrapText="1"/>
    </xf>
    <xf numFmtId="0" fontId="88" fillId="0" borderId="11" xfId="0" applyFont="1" applyFill="1" applyBorder="1" applyAlignment="1">
      <alignment horizontal="left" vertical="top" wrapText="1"/>
    </xf>
    <xf numFmtId="0" fontId="89" fillId="0" borderId="11" xfId="0" applyFont="1" applyFill="1" applyBorder="1" applyAlignment="1">
      <alignment horizontal="left" vertical="top" wrapText="1"/>
    </xf>
    <xf numFmtId="0" fontId="21" fillId="0" borderId="11" xfId="0" applyNumberFormat="1" applyFont="1" applyFill="1" applyBorder="1" applyAlignment="1">
      <alignment horizontal="left" vertical="top" wrapText="1"/>
    </xf>
    <xf numFmtId="0" fontId="19" fillId="0" borderId="11" xfId="0" applyNumberFormat="1" applyFont="1" applyFill="1" applyBorder="1" applyAlignment="1">
      <alignment horizontal="left" vertical="top" wrapText="1"/>
    </xf>
    <xf numFmtId="0" fontId="57" fillId="0" borderId="11" xfId="0" applyNumberFormat="1" applyFont="1" applyFill="1" applyBorder="1" applyAlignment="1">
      <alignment horizontal="left" vertical="top" wrapText="1"/>
    </xf>
    <xf numFmtId="0" fontId="90" fillId="0" borderId="11" xfId="0" applyFont="1" applyFill="1" applyBorder="1" applyAlignment="1">
      <alignment horizontal="left" vertical="top" wrapText="1"/>
    </xf>
    <xf numFmtId="0" fontId="27" fillId="0" borderId="11" xfId="57" applyFont="1" applyFill="1" applyBorder="1" applyAlignment="1">
      <alignment horizontal="left" vertical="top" wrapText="1"/>
      <protection/>
    </xf>
    <xf numFmtId="0" fontId="89" fillId="0" borderId="11" xfId="0" applyFont="1" applyFill="1" applyBorder="1" applyAlignment="1">
      <alignment horizontal="left" vertical="top"/>
    </xf>
    <xf numFmtId="0" fontId="91" fillId="0" borderId="11" xfId="0" applyFont="1" applyFill="1" applyBorder="1" applyAlignment="1">
      <alignment horizontal="left" vertical="top" indent="1"/>
    </xf>
    <xf numFmtId="0" fontId="75" fillId="0" borderId="11" xfId="0" applyFont="1" applyFill="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9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8" fillId="0" borderId="21" xfId="57" applyNumberFormat="1" applyFont="1" applyFill="1" applyBorder="1" applyAlignment="1" applyProtection="1">
      <alignment horizontal="center" wrapText="1"/>
      <protection locked="0"/>
    </xf>
    <xf numFmtId="0" fontId="2" fillId="33" borderId="13"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5"/>
  <sheetViews>
    <sheetView showGridLines="0" zoomScalePageLayoutView="0" workbookViewId="0" topLeftCell="A106">
      <selection activeCell="D113" sqref="D113"/>
    </sheetView>
  </sheetViews>
  <sheetFormatPr defaultColWidth="9.140625" defaultRowHeight="15"/>
  <cols>
    <col min="1" max="1" width="13.57421875" style="21" customWidth="1"/>
    <col min="2" max="2" width="55.140625" style="21" customWidth="1"/>
    <col min="3" max="3" width="7.710937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0.1367187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100" t="str">
        <f>B2&amp;" BoQ"</f>
        <v>Percentage BoQ</v>
      </c>
      <c r="B1" s="100"/>
      <c r="C1" s="100"/>
      <c r="D1" s="100"/>
      <c r="E1" s="100"/>
      <c r="F1" s="100"/>
      <c r="G1" s="100"/>
      <c r="H1" s="100"/>
      <c r="I1" s="100"/>
      <c r="J1" s="100"/>
      <c r="K1" s="100"/>
      <c r="L1" s="100"/>
      <c r="O1" s="2"/>
      <c r="P1" s="2"/>
      <c r="Q1" s="3"/>
      <c r="IE1" s="3"/>
      <c r="IF1" s="3"/>
      <c r="IG1" s="3"/>
      <c r="IH1" s="3"/>
      <c r="II1" s="3"/>
    </row>
    <row r="2" spans="1:17" s="1" customFormat="1" ht="25.5" customHeight="1" hidden="1">
      <c r="A2" s="23" t="s">
        <v>4</v>
      </c>
      <c r="B2" s="23" t="s">
        <v>64</v>
      </c>
      <c r="C2" s="23" t="s">
        <v>5</v>
      </c>
      <c r="D2" s="23" t="s">
        <v>6</v>
      </c>
      <c r="E2" s="23"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01" t="s">
        <v>142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6"/>
      <c r="IF4" s="6"/>
      <c r="IG4" s="6"/>
      <c r="IH4" s="6"/>
      <c r="II4" s="6"/>
    </row>
    <row r="5" spans="1:243" s="5" customFormat="1" ht="38.25" customHeight="1">
      <c r="A5" s="101" t="s">
        <v>276</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6"/>
      <c r="IF5" s="6"/>
      <c r="IG5" s="6"/>
      <c r="IH5" s="6"/>
      <c r="II5" s="6"/>
    </row>
    <row r="6" spans="1:243" s="5" customFormat="1" ht="30.75" customHeight="1">
      <c r="A6" s="101" t="s">
        <v>236</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6"/>
      <c r="IF6" s="6"/>
      <c r="IG6" s="6"/>
      <c r="IH6" s="6"/>
      <c r="II6" s="6"/>
    </row>
    <row r="7" spans="1:243" s="5" customFormat="1" ht="29.25" customHeight="1" hidden="1">
      <c r="A7" s="102" t="s">
        <v>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6"/>
      <c r="IF7" s="6"/>
      <c r="IG7" s="6"/>
      <c r="IH7" s="6"/>
      <c r="II7" s="6"/>
    </row>
    <row r="8" spans="1:243" s="7" customFormat="1" ht="37.5" customHeight="1">
      <c r="A8" s="24" t="s">
        <v>9</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8"/>
      <c r="IF8" s="8"/>
      <c r="IG8" s="8"/>
      <c r="IH8" s="8"/>
      <c r="II8" s="8"/>
    </row>
    <row r="9" spans="1:243" s="9" customFormat="1" ht="61.5" customHeight="1">
      <c r="A9" s="94" t="s">
        <v>10</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33</v>
      </c>
      <c r="BC11" s="26"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27" customHeight="1">
      <c r="A13" s="27">
        <v>1</v>
      </c>
      <c r="B13" s="47" t="s">
        <v>139</v>
      </c>
      <c r="C13" s="49" t="s">
        <v>35</v>
      </c>
      <c r="D13" s="50"/>
      <c r="E13" s="51"/>
      <c r="F13" s="52"/>
      <c r="G13" s="53"/>
      <c r="H13" s="53"/>
      <c r="I13" s="52"/>
      <c r="J13" s="54"/>
      <c r="K13" s="55"/>
      <c r="L13" s="55"/>
      <c r="M13" s="56"/>
      <c r="N13" s="57"/>
      <c r="O13" s="57"/>
      <c r="P13" s="58"/>
      <c r="Q13" s="57"/>
      <c r="R13" s="57"/>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c r="BB13" s="61"/>
      <c r="BC13" s="62"/>
      <c r="IE13" s="16">
        <v>1</v>
      </c>
      <c r="IF13" s="16" t="s">
        <v>36</v>
      </c>
      <c r="IG13" s="16" t="s">
        <v>37</v>
      </c>
      <c r="IH13" s="16">
        <v>10</v>
      </c>
      <c r="II13" s="16" t="s">
        <v>38</v>
      </c>
    </row>
    <row r="14" spans="1:243" s="15" customFormat="1" ht="70.5" customHeight="1">
      <c r="A14" s="27">
        <v>2</v>
      </c>
      <c r="B14" s="83" t="s">
        <v>150</v>
      </c>
      <c r="C14" s="49" t="s">
        <v>140</v>
      </c>
      <c r="D14" s="70">
        <v>206.54</v>
      </c>
      <c r="E14" s="71" t="s">
        <v>224</v>
      </c>
      <c r="F14" s="77">
        <v>12.65</v>
      </c>
      <c r="G14" s="63"/>
      <c r="H14" s="53"/>
      <c r="I14" s="52" t="s">
        <v>40</v>
      </c>
      <c r="J14" s="54">
        <f>IF(I14="Less(-)",-1,1)</f>
        <v>1</v>
      </c>
      <c r="K14" s="55" t="s">
        <v>65</v>
      </c>
      <c r="L14" s="55" t="s">
        <v>7</v>
      </c>
      <c r="M14" s="64"/>
      <c r="N14" s="63"/>
      <c r="O14" s="63"/>
      <c r="P14" s="65"/>
      <c r="Q14" s="63"/>
      <c r="R14" s="63"/>
      <c r="S14" s="65"/>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6">
        <f>total_amount_ba($B$2,$D$2,D14,F14,J14,K14,M14)</f>
        <v>2612.73</v>
      </c>
      <c r="BB14" s="67">
        <f>BA14+SUM(N14:AZ14)</f>
        <v>2612.73</v>
      </c>
      <c r="BC14" s="62" t="str">
        <f>SpellNumber(L14,BB14)</f>
        <v>INR  Two Thousand Six Hundred &amp; Twelve  and Paise Seventy Three Only</v>
      </c>
      <c r="IE14" s="16">
        <v>2</v>
      </c>
      <c r="IF14" s="16" t="s">
        <v>36</v>
      </c>
      <c r="IG14" s="16" t="s">
        <v>45</v>
      </c>
      <c r="IH14" s="16">
        <v>10</v>
      </c>
      <c r="II14" s="16" t="s">
        <v>39</v>
      </c>
    </row>
    <row r="15" spans="1:243" s="15" customFormat="1" ht="114">
      <c r="A15" s="27">
        <v>3</v>
      </c>
      <c r="B15" s="83" t="s">
        <v>151</v>
      </c>
      <c r="C15" s="49" t="s">
        <v>141</v>
      </c>
      <c r="D15" s="70">
        <v>336.412</v>
      </c>
      <c r="E15" s="71" t="s">
        <v>225</v>
      </c>
      <c r="F15" s="77">
        <v>138.54</v>
      </c>
      <c r="G15" s="63"/>
      <c r="H15" s="53"/>
      <c r="I15" s="52" t="s">
        <v>40</v>
      </c>
      <c r="J15" s="54">
        <f aca="true" t="shared" si="0" ref="J15:J78">IF(I15="Less(-)",-1,1)</f>
        <v>1</v>
      </c>
      <c r="K15" s="55" t="s">
        <v>65</v>
      </c>
      <c r="L15" s="55" t="s">
        <v>7</v>
      </c>
      <c r="M15" s="64"/>
      <c r="N15" s="63"/>
      <c r="O15" s="63"/>
      <c r="P15" s="65"/>
      <c r="Q15" s="63"/>
      <c r="R15" s="63"/>
      <c r="S15" s="65"/>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6">
        <f aca="true" t="shared" si="1" ref="BA15:BA78">total_amount_ba($B$2,$D$2,D15,F15,J15,K15,M15)</f>
        <v>46606.52</v>
      </c>
      <c r="BB15" s="67">
        <f aca="true" t="shared" si="2" ref="BB15:BB78">BA15+SUM(N15:AZ15)</f>
        <v>46606.52</v>
      </c>
      <c r="BC15" s="62" t="str">
        <f aca="true" t="shared" si="3" ref="BC15:BC78">SpellNumber(L15,BB15)</f>
        <v>INR  Forty Six Thousand Six Hundred &amp; Six  and Paise Fifty Two Only</v>
      </c>
      <c r="IE15" s="16">
        <v>3</v>
      </c>
      <c r="IF15" s="16" t="s">
        <v>47</v>
      </c>
      <c r="IG15" s="16" t="s">
        <v>48</v>
      </c>
      <c r="IH15" s="16">
        <v>10</v>
      </c>
      <c r="II15" s="16" t="s">
        <v>39</v>
      </c>
    </row>
    <row r="16" spans="1:243" s="15" customFormat="1" ht="81" customHeight="1">
      <c r="A16" s="27">
        <v>4</v>
      </c>
      <c r="B16" s="83" t="s">
        <v>152</v>
      </c>
      <c r="C16" s="49" t="s">
        <v>44</v>
      </c>
      <c r="D16" s="70">
        <v>160.5</v>
      </c>
      <c r="E16" s="71" t="s">
        <v>225</v>
      </c>
      <c r="F16" s="77">
        <v>90.06</v>
      </c>
      <c r="G16" s="63"/>
      <c r="H16" s="53"/>
      <c r="I16" s="52" t="s">
        <v>40</v>
      </c>
      <c r="J16" s="54">
        <f t="shared" si="0"/>
        <v>1</v>
      </c>
      <c r="K16" s="55" t="s">
        <v>65</v>
      </c>
      <c r="L16" s="55" t="s">
        <v>7</v>
      </c>
      <c r="M16" s="64"/>
      <c r="N16" s="63"/>
      <c r="O16" s="63"/>
      <c r="P16" s="65"/>
      <c r="Q16" s="63"/>
      <c r="R16" s="63"/>
      <c r="S16" s="65"/>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6">
        <f t="shared" si="1"/>
        <v>14454.63</v>
      </c>
      <c r="BB16" s="67">
        <f t="shared" si="2"/>
        <v>14454.63</v>
      </c>
      <c r="BC16" s="62" t="str">
        <f t="shared" si="3"/>
        <v>INR  Fourteen Thousand Four Hundred &amp; Fifty Four  and Paise Sixty Three Only</v>
      </c>
      <c r="IE16" s="16">
        <v>1.01</v>
      </c>
      <c r="IF16" s="16" t="s">
        <v>41</v>
      </c>
      <c r="IG16" s="16" t="s">
        <v>37</v>
      </c>
      <c r="IH16" s="16">
        <v>123.223</v>
      </c>
      <c r="II16" s="16" t="s">
        <v>39</v>
      </c>
    </row>
    <row r="17" spans="1:243" s="15" customFormat="1" ht="71.25" customHeight="1">
      <c r="A17" s="27">
        <v>5</v>
      </c>
      <c r="B17" s="83" t="s">
        <v>153</v>
      </c>
      <c r="C17" s="49" t="s">
        <v>46</v>
      </c>
      <c r="D17" s="70">
        <v>31.75</v>
      </c>
      <c r="E17" s="71" t="s">
        <v>146</v>
      </c>
      <c r="F17" s="77">
        <v>517.19</v>
      </c>
      <c r="G17" s="63"/>
      <c r="H17" s="53"/>
      <c r="I17" s="52" t="s">
        <v>40</v>
      </c>
      <c r="J17" s="54">
        <f t="shared" si="0"/>
        <v>1</v>
      </c>
      <c r="K17" s="55" t="s">
        <v>65</v>
      </c>
      <c r="L17" s="55" t="s">
        <v>7</v>
      </c>
      <c r="M17" s="64"/>
      <c r="N17" s="63"/>
      <c r="O17" s="63"/>
      <c r="P17" s="65"/>
      <c r="Q17" s="63"/>
      <c r="R17" s="63"/>
      <c r="S17" s="65"/>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6">
        <f t="shared" si="1"/>
        <v>16420.78</v>
      </c>
      <c r="BB17" s="67">
        <f t="shared" si="2"/>
        <v>16420.78</v>
      </c>
      <c r="BC17" s="62" t="str">
        <f t="shared" si="3"/>
        <v>INR  Sixteen Thousand Four Hundred &amp; Twenty  and Paise Seventy Eight Only</v>
      </c>
      <c r="IE17" s="16">
        <v>1.02</v>
      </c>
      <c r="IF17" s="16" t="s">
        <v>42</v>
      </c>
      <c r="IG17" s="16" t="s">
        <v>43</v>
      </c>
      <c r="IH17" s="16">
        <v>213</v>
      </c>
      <c r="II17" s="16" t="s">
        <v>39</v>
      </c>
    </row>
    <row r="18" spans="1:243" s="15" customFormat="1" ht="54" customHeight="1">
      <c r="A18" s="27">
        <v>6</v>
      </c>
      <c r="B18" s="83" t="s">
        <v>135</v>
      </c>
      <c r="C18" s="49" t="s">
        <v>49</v>
      </c>
      <c r="D18" s="70">
        <v>322.2</v>
      </c>
      <c r="E18" s="71" t="s">
        <v>146</v>
      </c>
      <c r="F18" s="77">
        <v>388.7</v>
      </c>
      <c r="G18" s="63"/>
      <c r="H18" s="53"/>
      <c r="I18" s="52" t="s">
        <v>40</v>
      </c>
      <c r="J18" s="54">
        <f t="shared" si="0"/>
        <v>1</v>
      </c>
      <c r="K18" s="55" t="s">
        <v>65</v>
      </c>
      <c r="L18" s="55" t="s">
        <v>7</v>
      </c>
      <c r="M18" s="64"/>
      <c r="N18" s="63"/>
      <c r="O18" s="63"/>
      <c r="P18" s="65"/>
      <c r="Q18" s="63"/>
      <c r="R18" s="63"/>
      <c r="S18" s="65"/>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6">
        <f t="shared" si="1"/>
        <v>125239.14</v>
      </c>
      <c r="BB18" s="67">
        <f t="shared" si="2"/>
        <v>125239.14</v>
      </c>
      <c r="BC18" s="62" t="str">
        <f t="shared" si="3"/>
        <v>INR  One Lakh Twenty Five Thousand Two Hundred &amp; Thirty Nine  and Paise Fourteen Only</v>
      </c>
      <c r="IE18" s="16">
        <v>2</v>
      </c>
      <c r="IF18" s="16" t="s">
        <v>36</v>
      </c>
      <c r="IG18" s="16" t="s">
        <v>45</v>
      </c>
      <c r="IH18" s="16">
        <v>10</v>
      </c>
      <c r="II18" s="16" t="s">
        <v>39</v>
      </c>
    </row>
    <row r="19" spans="1:243" s="15" customFormat="1" ht="71.25" customHeight="1">
      <c r="A19" s="27">
        <v>7</v>
      </c>
      <c r="B19" s="83" t="s">
        <v>144</v>
      </c>
      <c r="C19" s="49" t="s">
        <v>50</v>
      </c>
      <c r="D19" s="70">
        <v>360.3</v>
      </c>
      <c r="E19" s="71" t="s">
        <v>224</v>
      </c>
      <c r="F19" s="77">
        <v>28.75</v>
      </c>
      <c r="G19" s="63"/>
      <c r="H19" s="53"/>
      <c r="I19" s="52" t="s">
        <v>40</v>
      </c>
      <c r="J19" s="54">
        <f t="shared" si="0"/>
        <v>1</v>
      </c>
      <c r="K19" s="55" t="s">
        <v>65</v>
      </c>
      <c r="L19" s="55" t="s">
        <v>7</v>
      </c>
      <c r="M19" s="64"/>
      <c r="N19" s="63"/>
      <c r="O19" s="63"/>
      <c r="P19" s="65"/>
      <c r="Q19" s="63"/>
      <c r="R19" s="63"/>
      <c r="S19" s="65"/>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6">
        <f t="shared" si="1"/>
        <v>10358.63</v>
      </c>
      <c r="BB19" s="67">
        <f t="shared" si="2"/>
        <v>10358.63</v>
      </c>
      <c r="BC19" s="62" t="str">
        <f t="shared" si="3"/>
        <v>INR  Ten Thousand Three Hundred &amp; Fifty Eight  and Paise Sixty Three Only</v>
      </c>
      <c r="IE19" s="16">
        <v>3</v>
      </c>
      <c r="IF19" s="16" t="s">
        <v>47</v>
      </c>
      <c r="IG19" s="16" t="s">
        <v>48</v>
      </c>
      <c r="IH19" s="16">
        <v>10</v>
      </c>
      <c r="II19" s="16" t="s">
        <v>39</v>
      </c>
    </row>
    <row r="20" spans="1:243" s="15" customFormat="1" ht="41.25" customHeight="1">
      <c r="A20" s="27">
        <v>8</v>
      </c>
      <c r="B20" s="83" t="s">
        <v>154</v>
      </c>
      <c r="C20" s="49" t="s">
        <v>51</v>
      </c>
      <c r="D20" s="70">
        <v>11.95</v>
      </c>
      <c r="E20" s="71" t="s">
        <v>146</v>
      </c>
      <c r="F20" s="77">
        <v>5071.5</v>
      </c>
      <c r="G20" s="63"/>
      <c r="H20" s="53"/>
      <c r="I20" s="52" t="s">
        <v>40</v>
      </c>
      <c r="J20" s="54">
        <f t="shared" si="0"/>
        <v>1</v>
      </c>
      <c r="K20" s="55" t="s">
        <v>65</v>
      </c>
      <c r="L20" s="55" t="s">
        <v>7</v>
      </c>
      <c r="M20" s="64"/>
      <c r="N20" s="63"/>
      <c r="O20" s="63"/>
      <c r="P20" s="65"/>
      <c r="Q20" s="63"/>
      <c r="R20" s="63"/>
      <c r="S20" s="65"/>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6">
        <f t="shared" si="1"/>
        <v>60604.43</v>
      </c>
      <c r="BB20" s="67">
        <f t="shared" si="2"/>
        <v>60604.43</v>
      </c>
      <c r="BC20" s="62" t="str">
        <f t="shared" si="3"/>
        <v>INR  Sixty Thousand Six Hundred &amp; Four  and Paise Forty Three Only</v>
      </c>
      <c r="IE20" s="16">
        <v>1.01</v>
      </c>
      <c r="IF20" s="16" t="s">
        <v>41</v>
      </c>
      <c r="IG20" s="16" t="s">
        <v>37</v>
      </c>
      <c r="IH20" s="16">
        <v>123.223</v>
      </c>
      <c r="II20" s="16" t="s">
        <v>39</v>
      </c>
    </row>
    <row r="21" spans="1:243" s="15" customFormat="1" ht="71.25" customHeight="1">
      <c r="A21" s="27">
        <v>9</v>
      </c>
      <c r="B21" s="83" t="s">
        <v>155</v>
      </c>
      <c r="C21" s="49" t="s">
        <v>52</v>
      </c>
      <c r="D21" s="70">
        <v>3.5</v>
      </c>
      <c r="E21" s="71" t="s">
        <v>146</v>
      </c>
      <c r="F21" s="77">
        <v>7337</v>
      </c>
      <c r="G21" s="63"/>
      <c r="H21" s="53"/>
      <c r="I21" s="52" t="s">
        <v>40</v>
      </c>
      <c r="J21" s="54">
        <f t="shared" si="0"/>
        <v>1</v>
      </c>
      <c r="K21" s="55" t="s">
        <v>65</v>
      </c>
      <c r="L21" s="55" t="s">
        <v>7</v>
      </c>
      <c r="M21" s="64"/>
      <c r="N21" s="63"/>
      <c r="O21" s="63"/>
      <c r="P21" s="65"/>
      <c r="Q21" s="63"/>
      <c r="R21" s="63"/>
      <c r="S21" s="65"/>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6">
        <f t="shared" si="1"/>
        <v>25679.5</v>
      </c>
      <c r="BB21" s="67">
        <f t="shared" si="2"/>
        <v>25679.5</v>
      </c>
      <c r="BC21" s="62" t="str">
        <f t="shared" si="3"/>
        <v>INR  Twenty Five Thousand Six Hundred &amp; Seventy Nine  and Paise Fifty Only</v>
      </c>
      <c r="IE21" s="16"/>
      <c r="IF21" s="16"/>
      <c r="IG21" s="16"/>
      <c r="IH21" s="16"/>
      <c r="II21" s="16"/>
    </row>
    <row r="22" spans="1:243" s="15" customFormat="1" ht="128.25">
      <c r="A22" s="27">
        <v>10</v>
      </c>
      <c r="B22" s="83" t="s">
        <v>156</v>
      </c>
      <c r="C22" s="49" t="s">
        <v>53</v>
      </c>
      <c r="D22" s="70">
        <v>403.243</v>
      </c>
      <c r="E22" s="71" t="s">
        <v>224</v>
      </c>
      <c r="F22" s="77">
        <v>403.65</v>
      </c>
      <c r="G22" s="63"/>
      <c r="H22" s="53"/>
      <c r="I22" s="52" t="s">
        <v>40</v>
      </c>
      <c r="J22" s="54">
        <f t="shared" si="0"/>
        <v>1</v>
      </c>
      <c r="K22" s="55" t="s">
        <v>65</v>
      </c>
      <c r="L22" s="55" t="s">
        <v>7</v>
      </c>
      <c r="M22" s="64"/>
      <c r="N22" s="63"/>
      <c r="O22" s="63"/>
      <c r="P22" s="65"/>
      <c r="Q22" s="63"/>
      <c r="R22" s="63"/>
      <c r="S22" s="65"/>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6">
        <f t="shared" si="1"/>
        <v>162769.04</v>
      </c>
      <c r="BB22" s="67">
        <f t="shared" si="2"/>
        <v>162769.04</v>
      </c>
      <c r="BC22" s="62" t="str">
        <f t="shared" si="3"/>
        <v>INR  One Lakh Sixty Two Thousand Seven Hundred &amp; Sixty Nine  and Paise Four Only</v>
      </c>
      <c r="IE22" s="16"/>
      <c r="IF22" s="16"/>
      <c r="IG22" s="16"/>
      <c r="IH22" s="16"/>
      <c r="II22" s="16"/>
    </row>
    <row r="23" spans="1:243" s="15" customFormat="1" ht="142.5">
      <c r="A23" s="27">
        <v>11</v>
      </c>
      <c r="B23" s="83" t="s">
        <v>157</v>
      </c>
      <c r="C23" s="49" t="s">
        <v>54</v>
      </c>
      <c r="D23" s="70">
        <v>3.5</v>
      </c>
      <c r="E23" s="71" t="s">
        <v>143</v>
      </c>
      <c r="F23" s="77">
        <v>72506</v>
      </c>
      <c r="G23" s="63"/>
      <c r="H23" s="53"/>
      <c r="I23" s="52" t="s">
        <v>40</v>
      </c>
      <c r="J23" s="54">
        <f t="shared" si="0"/>
        <v>1</v>
      </c>
      <c r="K23" s="55" t="s">
        <v>65</v>
      </c>
      <c r="L23" s="55" t="s">
        <v>7</v>
      </c>
      <c r="M23" s="64"/>
      <c r="N23" s="63"/>
      <c r="O23" s="63"/>
      <c r="P23" s="65"/>
      <c r="Q23" s="63"/>
      <c r="R23" s="63"/>
      <c r="S23" s="65"/>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6">
        <f t="shared" si="1"/>
        <v>253771</v>
      </c>
      <c r="BB23" s="67">
        <f t="shared" si="2"/>
        <v>253771</v>
      </c>
      <c r="BC23" s="62" t="str">
        <f t="shared" si="3"/>
        <v>INR  Two Lakh Fifty Three Thousand Seven Hundred &amp; Seventy One  Only</v>
      </c>
      <c r="IE23" s="16"/>
      <c r="IF23" s="16"/>
      <c r="IG23" s="16"/>
      <c r="IH23" s="16"/>
      <c r="II23" s="16"/>
    </row>
    <row r="24" spans="1:243" s="15" customFormat="1" ht="199.5">
      <c r="A24" s="27">
        <v>12</v>
      </c>
      <c r="B24" s="83" t="s">
        <v>158</v>
      </c>
      <c r="C24" s="49" t="s">
        <v>55</v>
      </c>
      <c r="D24" s="70">
        <v>96.14</v>
      </c>
      <c r="E24" s="71" t="s">
        <v>146</v>
      </c>
      <c r="F24" s="77">
        <v>7995</v>
      </c>
      <c r="G24" s="63"/>
      <c r="H24" s="53"/>
      <c r="I24" s="52" t="s">
        <v>40</v>
      </c>
      <c r="J24" s="54">
        <f t="shared" si="0"/>
        <v>1</v>
      </c>
      <c r="K24" s="55" t="s">
        <v>65</v>
      </c>
      <c r="L24" s="55" t="s">
        <v>7</v>
      </c>
      <c r="M24" s="64"/>
      <c r="N24" s="63"/>
      <c r="O24" s="63"/>
      <c r="P24" s="65"/>
      <c r="Q24" s="63"/>
      <c r="R24" s="63"/>
      <c r="S24" s="65"/>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6">
        <f t="shared" si="1"/>
        <v>768639.3</v>
      </c>
      <c r="BB24" s="67">
        <f t="shared" si="2"/>
        <v>768639.3</v>
      </c>
      <c r="BC24" s="62" t="str">
        <f t="shared" si="3"/>
        <v>INR  Seven Lakh Sixty Eight Thousand Six Hundred &amp; Thirty Nine  and Paise Thirty Only</v>
      </c>
      <c r="IE24" s="16"/>
      <c r="IF24" s="16"/>
      <c r="IG24" s="16"/>
      <c r="IH24" s="16"/>
      <c r="II24" s="16"/>
    </row>
    <row r="25" spans="1:243" s="15" customFormat="1" ht="21.75" customHeight="1">
      <c r="A25" s="27">
        <v>13</v>
      </c>
      <c r="B25" s="83" t="s">
        <v>159</v>
      </c>
      <c r="C25" s="49" t="s">
        <v>56</v>
      </c>
      <c r="D25" s="50"/>
      <c r="E25" s="51"/>
      <c r="F25" s="52"/>
      <c r="G25" s="53"/>
      <c r="H25" s="53"/>
      <c r="I25" s="52"/>
      <c r="J25" s="54"/>
      <c r="K25" s="55"/>
      <c r="L25" s="55"/>
      <c r="M25" s="56"/>
      <c r="N25" s="57"/>
      <c r="O25" s="57"/>
      <c r="P25" s="58"/>
      <c r="Q25" s="57"/>
      <c r="R25" s="57"/>
      <c r="S25" s="58"/>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c r="BB25" s="61"/>
      <c r="BC25" s="62"/>
      <c r="IE25" s="16"/>
      <c r="IF25" s="16"/>
      <c r="IG25" s="16"/>
      <c r="IH25" s="16"/>
      <c r="II25" s="16"/>
    </row>
    <row r="26" spans="1:243" s="15" customFormat="1" ht="21" customHeight="1">
      <c r="A26" s="27">
        <v>14</v>
      </c>
      <c r="B26" s="83" t="s">
        <v>160</v>
      </c>
      <c r="C26" s="49" t="s">
        <v>57</v>
      </c>
      <c r="D26" s="70">
        <v>13.53</v>
      </c>
      <c r="E26" s="71" t="s">
        <v>146</v>
      </c>
      <c r="F26" s="77">
        <v>6040.95</v>
      </c>
      <c r="G26" s="63"/>
      <c r="H26" s="53"/>
      <c r="I26" s="52" t="s">
        <v>40</v>
      </c>
      <c r="J26" s="54">
        <f t="shared" si="0"/>
        <v>1</v>
      </c>
      <c r="K26" s="55" t="s">
        <v>65</v>
      </c>
      <c r="L26" s="55" t="s">
        <v>7</v>
      </c>
      <c r="M26" s="64"/>
      <c r="N26" s="63"/>
      <c r="O26" s="63"/>
      <c r="P26" s="65"/>
      <c r="Q26" s="63"/>
      <c r="R26" s="63"/>
      <c r="S26" s="65"/>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6">
        <f>total_amount_ba($B$2,$D$2,D26,F26,J26,K26,M26)</f>
        <v>81734.05</v>
      </c>
      <c r="BB26" s="67">
        <f t="shared" si="2"/>
        <v>81734.05</v>
      </c>
      <c r="BC26" s="62" t="str">
        <f t="shared" si="3"/>
        <v>INR  Eighty One Thousand Seven Hundred &amp; Thirty Four  and Paise Five Only</v>
      </c>
      <c r="IE26" s="16"/>
      <c r="IF26" s="16"/>
      <c r="IG26" s="16"/>
      <c r="IH26" s="16"/>
      <c r="II26" s="16"/>
    </row>
    <row r="27" spans="1:243" s="15" customFormat="1" ht="25.5" customHeight="1">
      <c r="A27" s="27">
        <v>15</v>
      </c>
      <c r="B27" s="83" t="s">
        <v>161</v>
      </c>
      <c r="C27" s="49" t="s">
        <v>58</v>
      </c>
      <c r="D27" s="70">
        <v>11.592</v>
      </c>
      <c r="E27" s="71" t="s">
        <v>146</v>
      </c>
      <c r="F27" s="77">
        <v>6299.7</v>
      </c>
      <c r="G27" s="63"/>
      <c r="H27" s="53"/>
      <c r="I27" s="52" t="s">
        <v>40</v>
      </c>
      <c r="J27" s="54">
        <f t="shared" si="0"/>
        <v>1</v>
      </c>
      <c r="K27" s="55" t="s">
        <v>65</v>
      </c>
      <c r="L27" s="55" t="s">
        <v>7</v>
      </c>
      <c r="M27" s="64"/>
      <c r="N27" s="63"/>
      <c r="O27" s="63"/>
      <c r="P27" s="65"/>
      <c r="Q27" s="63"/>
      <c r="R27" s="63"/>
      <c r="S27" s="65"/>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6">
        <f t="shared" si="1"/>
        <v>73026.12</v>
      </c>
      <c r="BB27" s="67">
        <f t="shared" si="2"/>
        <v>73026.12</v>
      </c>
      <c r="BC27" s="62" t="str">
        <f t="shared" si="3"/>
        <v>INR  Seventy Three Thousand  &amp;Twenty Six  and Paise Twelve Only</v>
      </c>
      <c r="IE27" s="16"/>
      <c r="IF27" s="16"/>
      <c r="IG27" s="16"/>
      <c r="IH27" s="16"/>
      <c r="II27" s="16"/>
    </row>
    <row r="28" spans="1:243" s="15" customFormat="1" ht="32.25" customHeight="1">
      <c r="A28" s="27">
        <v>16</v>
      </c>
      <c r="B28" s="83" t="s">
        <v>162</v>
      </c>
      <c r="C28" s="49" t="s">
        <v>59</v>
      </c>
      <c r="D28" s="70">
        <v>321.3</v>
      </c>
      <c r="E28" s="71" t="s">
        <v>224</v>
      </c>
      <c r="F28" s="77">
        <v>834.9</v>
      </c>
      <c r="G28" s="63"/>
      <c r="H28" s="53"/>
      <c r="I28" s="52" t="s">
        <v>40</v>
      </c>
      <c r="J28" s="54">
        <f t="shared" si="0"/>
        <v>1</v>
      </c>
      <c r="K28" s="55" t="s">
        <v>65</v>
      </c>
      <c r="L28" s="55" t="s">
        <v>7</v>
      </c>
      <c r="M28" s="64"/>
      <c r="N28" s="63"/>
      <c r="O28" s="63"/>
      <c r="P28" s="65"/>
      <c r="Q28" s="63"/>
      <c r="R28" s="63"/>
      <c r="S28" s="65"/>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6">
        <f t="shared" si="1"/>
        <v>268253.37</v>
      </c>
      <c r="BB28" s="67">
        <f t="shared" si="2"/>
        <v>268253.37</v>
      </c>
      <c r="BC28" s="62" t="str">
        <f t="shared" si="3"/>
        <v>INR  Two Lakh Sixty Eight Thousand Two Hundred &amp; Fifty Three  and Paise Thirty Seven Only</v>
      </c>
      <c r="IE28" s="16"/>
      <c r="IF28" s="16"/>
      <c r="IG28" s="16"/>
      <c r="IH28" s="16"/>
      <c r="II28" s="16"/>
    </row>
    <row r="29" spans="1:243" s="15" customFormat="1" ht="84.75" customHeight="1">
      <c r="A29" s="27">
        <v>17</v>
      </c>
      <c r="B29" s="83" t="s">
        <v>163</v>
      </c>
      <c r="C29" s="49" t="s">
        <v>60</v>
      </c>
      <c r="D29" s="50"/>
      <c r="E29" s="51"/>
      <c r="F29" s="52"/>
      <c r="G29" s="53"/>
      <c r="H29" s="53"/>
      <c r="I29" s="52"/>
      <c r="J29" s="54"/>
      <c r="K29" s="55"/>
      <c r="L29" s="55"/>
      <c r="M29" s="56"/>
      <c r="N29" s="57"/>
      <c r="O29" s="57"/>
      <c r="P29" s="58"/>
      <c r="Q29" s="57"/>
      <c r="R29" s="57"/>
      <c r="S29" s="58"/>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c r="BB29" s="61"/>
      <c r="BC29" s="62"/>
      <c r="IE29" s="16"/>
      <c r="IF29" s="16"/>
      <c r="IG29" s="16"/>
      <c r="IH29" s="16"/>
      <c r="II29" s="16"/>
    </row>
    <row r="30" spans="1:243" s="15" customFormat="1" ht="33" customHeight="1">
      <c r="A30" s="27">
        <v>18</v>
      </c>
      <c r="B30" s="83" t="s">
        <v>164</v>
      </c>
      <c r="C30" s="49" t="s">
        <v>61</v>
      </c>
      <c r="D30" s="70">
        <v>30</v>
      </c>
      <c r="E30" s="71" t="s">
        <v>224</v>
      </c>
      <c r="F30" s="77">
        <v>156.4</v>
      </c>
      <c r="G30" s="63"/>
      <c r="H30" s="53"/>
      <c r="I30" s="52" t="s">
        <v>40</v>
      </c>
      <c r="J30" s="54">
        <f t="shared" si="0"/>
        <v>1</v>
      </c>
      <c r="K30" s="55" t="s">
        <v>65</v>
      </c>
      <c r="L30" s="55" t="s">
        <v>7</v>
      </c>
      <c r="M30" s="64"/>
      <c r="N30" s="63"/>
      <c r="O30" s="63"/>
      <c r="P30" s="65"/>
      <c r="Q30" s="63"/>
      <c r="R30" s="63"/>
      <c r="S30" s="65"/>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6">
        <f>total_amount_ba($B$2,$D$2,D30,F30,J30,K30,M30)</f>
        <v>4692</v>
      </c>
      <c r="BB30" s="67">
        <f t="shared" si="2"/>
        <v>4692</v>
      </c>
      <c r="BC30" s="62" t="str">
        <f t="shared" si="3"/>
        <v>INR  Four Thousand Six Hundred &amp; Ninety Two  Only</v>
      </c>
      <c r="IE30" s="16"/>
      <c r="IF30" s="16"/>
      <c r="IG30" s="16"/>
      <c r="IH30" s="16"/>
      <c r="II30" s="16"/>
    </row>
    <row r="31" spans="1:243" s="15" customFormat="1" ht="34.5" customHeight="1">
      <c r="A31" s="27">
        <v>19</v>
      </c>
      <c r="B31" s="83" t="s">
        <v>165</v>
      </c>
      <c r="C31" s="49" t="s">
        <v>71</v>
      </c>
      <c r="D31" s="70">
        <v>1079</v>
      </c>
      <c r="E31" s="71" t="s">
        <v>224</v>
      </c>
      <c r="F31" s="77">
        <v>198.95</v>
      </c>
      <c r="G31" s="63"/>
      <c r="H31" s="53"/>
      <c r="I31" s="52" t="s">
        <v>40</v>
      </c>
      <c r="J31" s="54">
        <f t="shared" si="0"/>
        <v>1</v>
      </c>
      <c r="K31" s="55" t="s">
        <v>65</v>
      </c>
      <c r="L31" s="55" t="s">
        <v>7</v>
      </c>
      <c r="M31" s="64"/>
      <c r="N31" s="63"/>
      <c r="O31" s="63"/>
      <c r="P31" s="65"/>
      <c r="Q31" s="63"/>
      <c r="R31" s="63"/>
      <c r="S31" s="65"/>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6">
        <f>total_amount_ba($B$2,$D$2,D31,F31,J31,K31,M31)</f>
        <v>214667.05</v>
      </c>
      <c r="BB31" s="67">
        <f t="shared" si="2"/>
        <v>214667.05</v>
      </c>
      <c r="BC31" s="62" t="str">
        <f t="shared" si="3"/>
        <v>INR  Two Lakh Fourteen Thousand Six Hundred &amp; Sixty Seven  and Paise Five Only</v>
      </c>
      <c r="IE31" s="16"/>
      <c r="IF31" s="16"/>
      <c r="IG31" s="16"/>
      <c r="IH31" s="16"/>
      <c r="II31" s="16"/>
    </row>
    <row r="32" spans="1:243" s="15" customFormat="1" ht="36" customHeight="1">
      <c r="A32" s="27">
        <v>20</v>
      </c>
      <c r="B32" s="83" t="s">
        <v>166</v>
      </c>
      <c r="C32" s="49" t="s">
        <v>72</v>
      </c>
      <c r="D32" s="70">
        <v>17.5</v>
      </c>
      <c r="E32" s="71" t="s">
        <v>224</v>
      </c>
      <c r="F32" s="77">
        <v>172.5</v>
      </c>
      <c r="G32" s="63"/>
      <c r="H32" s="53"/>
      <c r="I32" s="52" t="s">
        <v>40</v>
      </c>
      <c r="J32" s="54">
        <f t="shared" si="0"/>
        <v>1</v>
      </c>
      <c r="K32" s="55" t="s">
        <v>65</v>
      </c>
      <c r="L32" s="55" t="s">
        <v>7</v>
      </c>
      <c r="M32" s="64"/>
      <c r="N32" s="63"/>
      <c r="O32" s="63"/>
      <c r="P32" s="65"/>
      <c r="Q32" s="63"/>
      <c r="R32" s="63"/>
      <c r="S32" s="65"/>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6">
        <f>total_amount_ba($B$2,$D$2,D32,F32,J32,K32,M32)</f>
        <v>3018.75</v>
      </c>
      <c r="BB32" s="67">
        <f t="shared" si="2"/>
        <v>3018.75</v>
      </c>
      <c r="BC32" s="62" t="str">
        <f t="shared" si="3"/>
        <v>INR  Three Thousand  &amp;Eighteen  and Paise Seventy Five Only</v>
      </c>
      <c r="IE32" s="16"/>
      <c r="IF32" s="16"/>
      <c r="IG32" s="16"/>
      <c r="IH32" s="16"/>
      <c r="II32" s="16"/>
    </row>
    <row r="33" spans="1:243" s="15" customFormat="1" ht="34.5" customHeight="1">
      <c r="A33" s="27">
        <v>21</v>
      </c>
      <c r="B33" s="83" t="s">
        <v>167</v>
      </c>
      <c r="C33" s="49" t="s">
        <v>73</v>
      </c>
      <c r="D33" s="70">
        <v>1071</v>
      </c>
      <c r="E33" s="71" t="s">
        <v>224</v>
      </c>
      <c r="F33" s="77">
        <f>1.15*21</f>
        <v>24.15</v>
      </c>
      <c r="G33" s="63"/>
      <c r="H33" s="53"/>
      <c r="I33" s="52" t="s">
        <v>40</v>
      </c>
      <c r="J33" s="54">
        <f t="shared" si="0"/>
        <v>1</v>
      </c>
      <c r="K33" s="55" t="s">
        <v>65</v>
      </c>
      <c r="L33" s="55" t="s">
        <v>7</v>
      </c>
      <c r="M33" s="64"/>
      <c r="N33" s="63"/>
      <c r="O33" s="63"/>
      <c r="P33" s="65"/>
      <c r="Q33" s="63"/>
      <c r="R33" s="63"/>
      <c r="S33" s="65"/>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6">
        <f>total_amount_ba($B$2,$D$2,D33,F33,J33,K33,M33)</f>
        <v>25864.65</v>
      </c>
      <c r="BB33" s="67">
        <f t="shared" si="2"/>
        <v>25864.65</v>
      </c>
      <c r="BC33" s="62" t="str">
        <f t="shared" si="3"/>
        <v>INR  Twenty Five Thousand Eight Hundred &amp; Sixty Four  and Paise Sixty Five Only</v>
      </c>
      <c r="IE33" s="16"/>
      <c r="IF33" s="16"/>
      <c r="IG33" s="16"/>
      <c r="IH33" s="16"/>
      <c r="II33" s="16"/>
    </row>
    <row r="34" spans="1:243" s="15" customFormat="1" ht="102.75" customHeight="1">
      <c r="A34" s="27">
        <v>22</v>
      </c>
      <c r="B34" s="83" t="s">
        <v>274</v>
      </c>
      <c r="C34" s="49" t="s">
        <v>74</v>
      </c>
      <c r="D34" s="70">
        <v>1081.808</v>
      </c>
      <c r="E34" s="71" t="s">
        <v>224</v>
      </c>
      <c r="F34" s="77">
        <v>39.15</v>
      </c>
      <c r="G34" s="63"/>
      <c r="H34" s="53"/>
      <c r="I34" s="52" t="s">
        <v>40</v>
      </c>
      <c r="J34" s="54">
        <f t="shared" si="0"/>
        <v>1</v>
      </c>
      <c r="K34" s="55" t="s">
        <v>65</v>
      </c>
      <c r="L34" s="55" t="s">
        <v>7</v>
      </c>
      <c r="M34" s="64"/>
      <c r="N34" s="63"/>
      <c r="O34" s="63"/>
      <c r="P34" s="65"/>
      <c r="Q34" s="63"/>
      <c r="R34" s="63"/>
      <c r="S34" s="65"/>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6">
        <f>total_amount_ba($B$2,$D$2,D35,F34,J34,K34,M34)</f>
        <v>42352.78</v>
      </c>
      <c r="BB34" s="67">
        <f t="shared" si="2"/>
        <v>42352.78</v>
      </c>
      <c r="BC34" s="62" t="str">
        <f t="shared" si="3"/>
        <v>INR  Forty Two Thousand Three Hundred &amp; Fifty Two  and Paise Seventy Eight Only</v>
      </c>
      <c r="IE34" s="16"/>
      <c r="IF34" s="16"/>
      <c r="IG34" s="16"/>
      <c r="IH34" s="16"/>
      <c r="II34" s="16"/>
    </row>
    <row r="35" spans="1:243" s="15" customFormat="1" ht="114">
      <c r="A35" s="27">
        <v>23</v>
      </c>
      <c r="B35" s="83" t="s">
        <v>168</v>
      </c>
      <c r="C35" s="49" t="s">
        <v>75</v>
      </c>
      <c r="D35" s="70">
        <v>1081.808</v>
      </c>
      <c r="E35" s="71" t="s">
        <v>224</v>
      </c>
      <c r="F35" s="77">
        <v>83.95</v>
      </c>
      <c r="G35" s="63"/>
      <c r="H35" s="53"/>
      <c r="I35" s="52" t="s">
        <v>40</v>
      </c>
      <c r="J35" s="54">
        <f t="shared" si="0"/>
        <v>1</v>
      </c>
      <c r="K35" s="55" t="s">
        <v>65</v>
      </c>
      <c r="L35" s="55" t="s">
        <v>7</v>
      </c>
      <c r="M35" s="64"/>
      <c r="N35" s="63"/>
      <c r="O35" s="63"/>
      <c r="P35" s="65"/>
      <c r="Q35" s="63"/>
      <c r="R35" s="63"/>
      <c r="S35" s="65"/>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6">
        <f>total_amount_ba($B$2,$D$2,D35,F35,J35,K35,M35)</f>
        <v>90817.78</v>
      </c>
      <c r="BB35" s="67">
        <f t="shared" si="2"/>
        <v>90817.78</v>
      </c>
      <c r="BC35" s="62" t="str">
        <f t="shared" si="3"/>
        <v>INR  Ninety Thousand Eight Hundred &amp; Seventeen  and Paise Seventy Eight Only</v>
      </c>
      <c r="IE35" s="16"/>
      <c r="IF35" s="16"/>
      <c r="IG35" s="16"/>
      <c r="IH35" s="16"/>
      <c r="II35" s="16"/>
    </row>
    <row r="36" spans="1:243" s="15" customFormat="1" ht="47.25" customHeight="1">
      <c r="A36" s="27">
        <v>24</v>
      </c>
      <c r="B36" s="83" t="s">
        <v>169</v>
      </c>
      <c r="C36" s="49" t="s">
        <v>76</v>
      </c>
      <c r="D36" s="70">
        <v>48.473</v>
      </c>
      <c r="E36" s="71" t="s">
        <v>224</v>
      </c>
      <c r="F36" s="77">
        <f>20.81*1.15</f>
        <v>23.93</v>
      </c>
      <c r="G36" s="63"/>
      <c r="H36" s="53"/>
      <c r="I36" s="52" t="s">
        <v>40</v>
      </c>
      <c r="J36" s="54">
        <f t="shared" si="0"/>
        <v>1</v>
      </c>
      <c r="K36" s="55" t="s">
        <v>65</v>
      </c>
      <c r="L36" s="55" t="s">
        <v>7</v>
      </c>
      <c r="M36" s="64"/>
      <c r="N36" s="63"/>
      <c r="O36" s="63"/>
      <c r="P36" s="65"/>
      <c r="Q36" s="63"/>
      <c r="R36" s="63"/>
      <c r="S36" s="65"/>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6">
        <f>total_amount_ba($B$2,$D$2,D36,F36,J36,K36,M36)</f>
        <v>1159.96</v>
      </c>
      <c r="BB36" s="67">
        <f t="shared" si="2"/>
        <v>1159.96</v>
      </c>
      <c r="BC36" s="62" t="str">
        <f t="shared" si="3"/>
        <v>INR  One Thousand One Hundred &amp; Fifty Nine  and Paise Ninety Six Only</v>
      </c>
      <c r="IE36" s="16"/>
      <c r="IF36" s="16"/>
      <c r="IG36" s="16"/>
      <c r="IH36" s="16"/>
      <c r="II36" s="16"/>
    </row>
    <row r="37" spans="1:243" s="15" customFormat="1" ht="51" customHeight="1">
      <c r="A37" s="27">
        <v>25</v>
      </c>
      <c r="B37" s="86" t="s">
        <v>170</v>
      </c>
      <c r="C37" s="49" t="s">
        <v>77</v>
      </c>
      <c r="D37" s="70">
        <v>150</v>
      </c>
      <c r="E37" s="71" t="s">
        <v>226</v>
      </c>
      <c r="F37" s="77">
        <v>20.7</v>
      </c>
      <c r="G37" s="63"/>
      <c r="H37" s="53"/>
      <c r="I37" s="52" t="s">
        <v>40</v>
      </c>
      <c r="J37" s="54">
        <f t="shared" si="0"/>
        <v>1</v>
      </c>
      <c r="K37" s="55" t="s">
        <v>65</v>
      </c>
      <c r="L37" s="55" t="s">
        <v>7</v>
      </c>
      <c r="M37" s="64"/>
      <c r="N37" s="63"/>
      <c r="O37" s="63"/>
      <c r="P37" s="65"/>
      <c r="Q37" s="63"/>
      <c r="R37" s="63"/>
      <c r="S37" s="65"/>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6">
        <f>total_amount_ba($B$2,$D$2,D37,F37,J37,K37,M37)</f>
        <v>3105</v>
      </c>
      <c r="BB37" s="67">
        <f t="shared" si="2"/>
        <v>3105</v>
      </c>
      <c r="BC37" s="62" t="str">
        <f t="shared" si="3"/>
        <v>INR  Three Thousand One Hundred &amp; Five  Only</v>
      </c>
      <c r="IE37" s="16"/>
      <c r="IF37" s="16"/>
      <c r="IG37" s="16"/>
      <c r="IH37" s="16"/>
      <c r="II37" s="16"/>
    </row>
    <row r="38" spans="1:243" s="15" customFormat="1" ht="30.75" customHeight="1">
      <c r="A38" s="27">
        <v>26</v>
      </c>
      <c r="B38" s="83" t="s">
        <v>171</v>
      </c>
      <c r="C38" s="49" t="s">
        <v>78</v>
      </c>
      <c r="D38" s="70">
        <v>4.8</v>
      </c>
      <c r="E38" s="71" t="s">
        <v>224</v>
      </c>
      <c r="F38" s="77">
        <f>39*1.15</f>
        <v>44.85</v>
      </c>
      <c r="G38" s="63"/>
      <c r="H38" s="53"/>
      <c r="I38" s="52" t="s">
        <v>40</v>
      </c>
      <c r="J38" s="54">
        <f t="shared" si="0"/>
        <v>1</v>
      </c>
      <c r="K38" s="55" t="s">
        <v>65</v>
      </c>
      <c r="L38" s="55" t="s">
        <v>7</v>
      </c>
      <c r="M38" s="64"/>
      <c r="N38" s="63"/>
      <c r="O38" s="63"/>
      <c r="P38" s="65"/>
      <c r="Q38" s="63"/>
      <c r="R38" s="63"/>
      <c r="S38" s="65"/>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6">
        <f>total_amount_ba($B$2,$D$2,D38,F38,J38,K38,M38)</f>
        <v>215.28</v>
      </c>
      <c r="BB38" s="67">
        <f t="shared" si="2"/>
        <v>215.28</v>
      </c>
      <c r="BC38" s="62" t="str">
        <f t="shared" si="3"/>
        <v>INR  Two Hundred &amp; Fifteen  and Paise Twenty Eight Only</v>
      </c>
      <c r="IE38" s="16"/>
      <c r="IF38" s="16"/>
      <c r="IG38" s="16"/>
      <c r="IH38" s="16"/>
      <c r="II38" s="16"/>
    </row>
    <row r="39" spans="1:243" s="15" customFormat="1" ht="86.25" customHeight="1">
      <c r="A39" s="27">
        <v>27</v>
      </c>
      <c r="B39" s="86" t="s">
        <v>172</v>
      </c>
      <c r="C39" s="49" t="s">
        <v>79</v>
      </c>
      <c r="D39" s="70">
        <v>180</v>
      </c>
      <c r="E39" s="71" t="s">
        <v>226</v>
      </c>
      <c r="F39" s="77">
        <v>51.65</v>
      </c>
      <c r="G39" s="63"/>
      <c r="H39" s="53"/>
      <c r="I39" s="52" t="s">
        <v>40</v>
      </c>
      <c r="J39" s="54">
        <f>IF(I39="Less(-)",-1,1)</f>
        <v>1</v>
      </c>
      <c r="K39" s="55" t="s">
        <v>65</v>
      </c>
      <c r="L39" s="55" t="s">
        <v>7</v>
      </c>
      <c r="M39" s="64"/>
      <c r="N39" s="63"/>
      <c r="O39" s="63"/>
      <c r="P39" s="65"/>
      <c r="Q39" s="63"/>
      <c r="R39" s="63"/>
      <c r="S39" s="65"/>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6">
        <f>total_amount_ba($B$2,$D$2,D39,F39,J39,K39,M39)</f>
        <v>9297</v>
      </c>
      <c r="BB39" s="67">
        <f>BA39+SUM(N39:AZ39)</f>
        <v>9297</v>
      </c>
      <c r="BC39" s="62" t="str">
        <f>SpellNumber(L39,BB39)</f>
        <v>INR  Nine Thousand Two Hundred &amp; Ninety Seven  Only</v>
      </c>
      <c r="IE39" s="16"/>
      <c r="IF39" s="16"/>
      <c r="IG39" s="16"/>
      <c r="IH39" s="16"/>
      <c r="II39" s="16"/>
    </row>
    <row r="40" spans="1:243" s="15" customFormat="1" ht="156.75">
      <c r="A40" s="27">
        <v>28</v>
      </c>
      <c r="B40" s="86" t="s">
        <v>173</v>
      </c>
      <c r="C40" s="49" t="s">
        <v>80</v>
      </c>
      <c r="D40" s="70">
        <v>103</v>
      </c>
      <c r="E40" s="72" t="s">
        <v>224</v>
      </c>
      <c r="F40" s="77">
        <f>1440*1.15</f>
        <v>1656</v>
      </c>
      <c r="G40" s="63"/>
      <c r="H40" s="53"/>
      <c r="I40" s="52" t="s">
        <v>40</v>
      </c>
      <c r="J40" s="54">
        <f t="shared" si="0"/>
        <v>1</v>
      </c>
      <c r="K40" s="55" t="s">
        <v>65</v>
      </c>
      <c r="L40" s="55" t="s">
        <v>7</v>
      </c>
      <c r="M40" s="64"/>
      <c r="N40" s="63"/>
      <c r="O40" s="63"/>
      <c r="P40" s="65"/>
      <c r="Q40" s="63"/>
      <c r="R40" s="63"/>
      <c r="S40" s="65"/>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6">
        <f t="shared" si="1"/>
        <v>170568</v>
      </c>
      <c r="BB40" s="67">
        <f t="shared" si="2"/>
        <v>170568</v>
      </c>
      <c r="BC40" s="62" t="str">
        <f t="shared" si="3"/>
        <v>INR  One Lakh Seventy Thousand Five Hundred &amp; Sixty Eight  Only</v>
      </c>
      <c r="IE40" s="16"/>
      <c r="IF40" s="16"/>
      <c r="IG40" s="16"/>
      <c r="IH40" s="16"/>
      <c r="II40" s="16"/>
    </row>
    <row r="41" spans="1:243" s="15" customFormat="1" ht="213.75">
      <c r="A41" s="27">
        <v>29</v>
      </c>
      <c r="B41" s="86" t="s">
        <v>174</v>
      </c>
      <c r="C41" s="49" t="s">
        <v>81</v>
      </c>
      <c r="D41" s="70">
        <v>60</v>
      </c>
      <c r="E41" s="72" t="s">
        <v>224</v>
      </c>
      <c r="F41" s="77">
        <f>35.65*1.15</f>
        <v>41</v>
      </c>
      <c r="G41" s="63"/>
      <c r="H41" s="53"/>
      <c r="I41" s="52" t="s">
        <v>40</v>
      </c>
      <c r="J41" s="54">
        <f t="shared" si="0"/>
        <v>1</v>
      </c>
      <c r="K41" s="55" t="s">
        <v>65</v>
      </c>
      <c r="L41" s="55" t="s">
        <v>7</v>
      </c>
      <c r="M41" s="64"/>
      <c r="N41" s="63"/>
      <c r="O41" s="63"/>
      <c r="P41" s="65"/>
      <c r="Q41" s="63"/>
      <c r="R41" s="63"/>
      <c r="S41" s="65"/>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6">
        <f t="shared" si="1"/>
        <v>2460</v>
      </c>
      <c r="BB41" s="67">
        <f t="shared" si="2"/>
        <v>2460</v>
      </c>
      <c r="BC41" s="62" t="str">
        <f t="shared" si="3"/>
        <v>INR  Two Thousand Four Hundred &amp; Sixty  Only</v>
      </c>
      <c r="IE41" s="16"/>
      <c r="IF41" s="16"/>
      <c r="IG41" s="16"/>
      <c r="IH41" s="16"/>
      <c r="II41" s="16"/>
    </row>
    <row r="42" spans="1:243" s="15" customFormat="1" ht="78" customHeight="1">
      <c r="A42" s="27">
        <v>30</v>
      </c>
      <c r="B42" s="86" t="s">
        <v>175</v>
      </c>
      <c r="C42" s="49" t="s">
        <v>82</v>
      </c>
      <c r="D42" s="70">
        <v>50</v>
      </c>
      <c r="E42" s="72" t="s">
        <v>227</v>
      </c>
      <c r="F42" s="77">
        <f>40*1.15</f>
        <v>46</v>
      </c>
      <c r="G42" s="63"/>
      <c r="H42" s="53"/>
      <c r="I42" s="52" t="s">
        <v>40</v>
      </c>
      <c r="J42" s="54">
        <f t="shared" si="0"/>
        <v>1</v>
      </c>
      <c r="K42" s="55" t="s">
        <v>65</v>
      </c>
      <c r="L42" s="55" t="s">
        <v>7</v>
      </c>
      <c r="M42" s="64"/>
      <c r="N42" s="63"/>
      <c r="O42" s="63"/>
      <c r="P42" s="65"/>
      <c r="Q42" s="63"/>
      <c r="R42" s="63"/>
      <c r="S42" s="65"/>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6">
        <f>total_amount_ba($B$2,$D$2,D42,F42,J42,K42,M42)</f>
        <v>2300</v>
      </c>
      <c r="BB42" s="67">
        <f t="shared" si="2"/>
        <v>2300</v>
      </c>
      <c r="BC42" s="62" t="str">
        <f t="shared" si="3"/>
        <v>INR  Two Thousand Three Hundred    Only</v>
      </c>
      <c r="IE42" s="16"/>
      <c r="IF42" s="16"/>
      <c r="IG42" s="16"/>
      <c r="IH42" s="16"/>
      <c r="II42" s="16"/>
    </row>
    <row r="43" spans="1:243" s="15" customFormat="1" ht="39.75" customHeight="1">
      <c r="A43" s="27">
        <v>31</v>
      </c>
      <c r="B43" s="86" t="s">
        <v>176</v>
      </c>
      <c r="C43" s="49" t="s">
        <v>83</v>
      </c>
      <c r="D43" s="70">
        <v>70</v>
      </c>
      <c r="E43" s="72" t="s">
        <v>227</v>
      </c>
      <c r="F43" s="77">
        <v>118.45</v>
      </c>
      <c r="G43" s="63"/>
      <c r="H43" s="53"/>
      <c r="I43" s="52" t="s">
        <v>40</v>
      </c>
      <c r="J43" s="54">
        <f t="shared" si="0"/>
        <v>1</v>
      </c>
      <c r="K43" s="55" t="s">
        <v>65</v>
      </c>
      <c r="L43" s="55" t="s">
        <v>7</v>
      </c>
      <c r="M43" s="64"/>
      <c r="N43" s="63"/>
      <c r="O43" s="63"/>
      <c r="P43" s="65"/>
      <c r="Q43" s="63"/>
      <c r="R43" s="63"/>
      <c r="S43" s="65"/>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6">
        <f t="shared" si="1"/>
        <v>8291.5</v>
      </c>
      <c r="BB43" s="67">
        <f t="shared" si="2"/>
        <v>8291.5</v>
      </c>
      <c r="BC43" s="62" t="str">
        <f t="shared" si="3"/>
        <v>INR  Eight Thousand Two Hundred &amp; Ninety One  and Paise Fifty Only</v>
      </c>
      <c r="IE43" s="16"/>
      <c r="IF43" s="16"/>
      <c r="IG43" s="16"/>
      <c r="IH43" s="16"/>
      <c r="II43" s="16"/>
    </row>
    <row r="44" spans="1:243" s="15" customFormat="1" ht="85.5" customHeight="1">
      <c r="A44" s="27">
        <v>32</v>
      </c>
      <c r="B44" s="86" t="s">
        <v>145</v>
      </c>
      <c r="C44" s="49" t="s">
        <v>84</v>
      </c>
      <c r="D44" s="70">
        <v>200</v>
      </c>
      <c r="E44" s="72" t="s">
        <v>226</v>
      </c>
      <c r="F44" s="77">
        <v>553.15</v>
      </c>
      <c r="G44" s="63"/>
      <c r="H44" s="53"/>
      <c r="I44" s="52" t="s">
        <v>40</v>
      </c>
      <c r="J44" s="54">
        <f t="shared" si="0"/>
        <v>1</v>
      </c>
      <c r="K44" s="55" t="s">
        <v>65</v>
      </c>
      <c r="L44" s="55" t="s">
        <v>7</v>
      </c>
      <c r="M44" s="64"/>
      <c r="N44" s="63"/>
      <c r="O44" s="63"/>
      <c r="P44" s="65"/>
      <c r="Q44" s="63"/>
      <c r="R44" s="63"/>
      <c r="S44" s="65"/>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6">
        <f t="shared" si="1"/>
        <v>110630</v>
      </c>
      <c r="BB44" s="67">
        <f t="shared" si="2"/>
        <v>110630</v>
      </c>
      <c r="BC44" s="62" t="str">
        <f t="shared" si="3"/>
        <v>INR  One Lakh Ten Thousand Six Hundred &amp; Thirty  Only</v>
      </c>
      <c r="IE44" s="16"/>
      <c r="IF44" s="16"/>
      <c r="IG44" s="16"/>
      <c r="IH44" s="16"/>
      <c r="II44" s="16"/>
    </row>
    <row r="45" spans="1:243" s="15" customFormat="1" ht="242.25">
      <c r="A45" s="27">
        <v>33</v>
      </c>
      <c r="B45" s="86" t="s">
        <v>177</v>
      </c>
      <c r="C45" s="49" t="s">
        <v>85</v>
      </c>
      <c r="D45" s="70">
        <v>0.33</v>
      </c>
      <c r="E45" s="72" t="s">
        <v>228</v>
      </c>
      <c r="F45" s="77">
        <v>80059.55</v>
      </c>
      <c r="G45" s="63"/>
      <c r="H45" s="53"/>
      <c r="I45" s="52" t="s">
        <v>40</v>
      </c>
      <c r="J45" s="54">
        <f t="shared" si="0"/>
        <v>1</v>
      </c>
      <c r="K45" s="55" t="s">
        <v>65</v>
      </c>
      <c r="L45" s="55" t="s">
        <v>7</v>
      </c>
      <c r="M45" s="64"/>
      <c r="N45" s="63"/>
      <c r="O45" s="63"/>
      <c r="P45" s="65"/>
      <c r="Q45" s="63"/>
      <c r="R45" s="63"/>
      <c r="S45" s="65"/>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6">
        <f t="shared" si="1"/>
        <v>26419.65</v>
      </c>
      <c r="BB45" s="67">
        <f t="shared" si="2"/>
        <v>26419.65</v>
      </c>
      <c r="BC45" s="62" t="str">
        <f t="shared" si="3"/>
        <v>INR  Twenty Six Thousand Four Hundred &amp; Nineteen  and Paise Sixty Five Only</v>
      </c>
      <c r="IE45" s="16"/>
      <c r="IF45" s="16"/>
      <c r="IG45" s="16"/>
      <c r="IH45" s="16"/>
      <c r="II45" s="16"/>
    </row>
    <row r="46" spans="1:243" s="15" customFormat="1" ht="60" customHeight="1">
      <c r="A46" s="27">
        <v>34</v>
      </c>
      <c r="B46" s="86" t="s">
        <v>178</v>
      </c>
      <c r="C46" s="49" t="s">
        <v>86</v>
      </c>
      <c r="D46" s="70">
        <v>3</v>
      </c>
      <c r="E46" s="72" t="s">
        <v>147</v>
      </c>
      <c r="F46" s="77">
        <v>9413.9</v>
      </c>
      <c r="G46" s="63"/>
      <c r="H46" s="53"/>
      <c r="I46" s="52" t="s">
        <v>40</v>
      </c>
      <c r="J46" s="54">
        <f t="shared" si="0"/>
        <v>1</v>
      </c>
      <c r="K46" s="55" t="s">
        <v>65</v>
      </c>
      <c r="L46" s="55" t="s">
        <v>7</v>
      </c>
      <c r="M46" s="64"/>
      <c r="N46" s="63"/>
      <c r="O46" s="63"/>
      <c r="P46" s="65"/>
      <c r="Q46" s="63"/>
      <c r="R46" s="63"/>
      <c r="S46" s="65"/>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6">
        <f t="shared" si="1"/>
        <v>28241.7</v>
      </c>
      <c r="BB46" s="67">
        <f t="shared" si="2"/>
        <v>28241.7</v>
      </c>
      <c r="BC46" s="62" t="str">
        <f t="shared" si="3"/>
        <v>INR  Twenty Eight Thousand Two Hundred &amp; Forty One  and Paise Seventy Only</v>
      </c>
      <c r="IE46" s="16"/>
      <c r="IF46" s="16"/>
      <c r="IG46" s="16"/>
      <c r="IH46" s="16"/>
      <c r="II46" s="16"/>
    </row>
    <row r="47" spans="1:243" s="15" customFormat="1" ht="23.25" customHeight="1">
      <c r="A47" s="27">
        <v>35</v>
      </c>
      <c r="B47" s="87" t="s">
        <v>179</v>
      </c>
      <c r="C47" s="49" t="s">
        <v>87</v>
      </c>
      <c r="D47" s="50"/>
      <c r="E47" s="51"/>
      <c r="F47" s="52"/>
      <c r="G47" s="53"/>
      <c r="H47" s="53"/>
      <c r="I47" s="52"/>
      <c r="J47" s="54"/>
      <c r="K47" s="55"/>
      <c r="L47" s="55"/>
      <c r="M47" s="56"/>
      <c r="N47" s="57"/>
      <c r="O47" s="57"/>
      <c r="P47" s="58"/>
      <c r="Q47" s="57"/>
      <c r="R47" s="57"/>
      <c r="S47" s="58"/>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c r="BB47" s="61"/>
      <c r="BC47" s="62"/>
      <c r="IE47" s="16"/>
      <c r="IF47" s="16"/>
      <c r="IG47" s="16"/>
      <c r="IH47" s="16"/>
      <c r="II47" s="16"/>
    </row>
    <row r="48" spans="1:243" s="15" customFormat="1" ht="44.25" customHeight="1">
      <c r="A48" s="27">
        <v>36</v>
      </c>
      <c r="B48" s="86" t="s">
        <v>180</v>
      </c>
      <c r="C48" s="49" t="s">
        <v>88</v>
      </c>
      <c r="D48" s="70">
        <v>1</v>
      </c>
      <c r="E48" s="72" t="s">
        <v>229</v>
      </c>
      <c r="F48" s="77">
        <v>4236.26</v>
      </c>
      <c r="G48" s="63"/>
      <c r="H48" s="53"/>
      <c r="I48" s="52" t="s">
        <v>40</v>
      </c>
      <c r="J48" s="54">
        <f>IF(I48="Less(-)",-1,1)</f>
        <v>1</v>
      </c>
      <c r="K48" s="55" t="s">
        <v>65</v>
      </c>
      <c r="L48" s="55" t="s">
        <v>7</v>
      </c>
      <c r="M48" s="64"/>
      <c r="N48" s="63"/>
      <c r="O48" s="63"/>
      <c r="P48" s="65"/>
      <c r="Q48" s="63"/>
      <c r="R48" s="63"/>
      <c r="S48" s="65"/>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6">
        <f>total_amount_ba($B$2,$D$2,D48,F48,J48,K48,M48)</f>
        <v>4236.26</v>
      </c>
      <c r="BB48" s="67">
        <f>BA48+SUM(N48:AZ48)</f>
        <v>4236.26</v>
      </c>
      <c r="BC48" s="62" t="str">
        <f>SpellNumber(L48,BB48)</f>
        <v>INR  Four Thousand Two Hundred &amp; Thirty Six  and Paise Twenty Six Only</v>
      </c>
      <c r="IE48" s="16"/>
      <c r="IF48" s="16"/>
      <c r="IG48" s="16"/>
      <c r="IH48" s="16"/>
      <c r="II48" s="16"/>
    </row>
    <row r="49" spans="1:243" s="15" customFormat="1" ht="35.25" customHeight="1">
      <c r="A49" s="27">
        <v>37</v>
      </c>
      <c r="B49" s="86" t="s">
        <v>181</v>
      </c>
      <c r="C49" s="49" t="s">
        <v>89</v>
      </c>
      <c r="D49" s="70">
        <v>1</v>
      </c>
      <c r="E49" s="72" t="s">
        <v>229</v>
      </c>
      <c r="F49" s="77">
        <v>1412.09</v>
      </c>
      <c r="G49" s="63"/>
      <c r="H49" s="53"/>
      <c r="I49" s="52" t="s">
        <v>40</v>
      </c>
      <c r="J49" s="54">
        <f>IF(I49="Less(-)",-1,1)</f>
        <v>1</v>
      </c>
      <c r="K49" s="55" t="s">
        <v>65</v>
      </c>
      <c r="L49" s="55" t="s">
        <v>7</v>
      </c>
      <c r="M49" s="64"/>
      <c r="N49" s="63"/>
      <c r="O49" s="63"/>
      <c r="P49" s="65"/>
      <c r="Q49" s="63"/>
      <c r="R49" s="63"/>
      <c r="S49" s="65"/>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6">
        <f>total_amount_ba($B$2,$D$2,D49,F49,J49,K49,M49)</f>
        <v>1412.09</v>
      </c>
      <c r="BB49" s="67">
        <f>BA49+SUM(N49:AZ49)</f>
        <v>1412.09</v>
      </c>
      <c r="BC49" s="62" t="str">
        <f>SpellNumber(L49,BB49)</f>
        <v>INR  One Thousand Four Hundred &amp; Twelve  and Paise Nine Only</v>
      </c>
      <c r="IE49" s="16"/>
      <c r="IF49" s="16"/>
      <c r="IG49" s="16"/>
      <c r="IH49" s="16"/>
      <c r="II49" s="16"/>
    </row>
    <row r="50" spans="1:243" s="15" customFormat="1" ht="58.5" customHeight="1">
      <c r="A50" s="27">
        <v>38</v>
      </c>
      <c r="B50" s="86" t="s">
        <v>182</v>
      </c>
      <c r="C50" s="49" t="s">
        <v>90</v>
      </c>
      <c r="D50" s="70">
        <v>24.9</v>
      </c>
      <c r="E50" s="72" t="s">
        <v>224</v>
      </c>
      <c r="F50" s="77">
        <v>35.65</v>
      </c>
      <c r="G50" s="63"/>
      <c r="H50" s="53"/>
      <c r="I50" s="52" t="s">
        <v>40</v>
      </c>
      <c r="J50" s="54">
        <f t="shared" si="0"/>
        <v>1</v>
      </c>
      <c r="K50" s="55" t="s">
        <v>65</v>
      </c>
      <c r="L50" s="55" t="s">
        <v>7</v>
      </c>
      <c r="M50" s="64"/>
      <c r="N50" s="63"/>
      <c r="O50" s="63"/>
      <c r="P50" s="65"/>
      <c r="Q50" s="63"/>
      <c r="R50" s="63"/>
      <c r="S50" s="65"/>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6">
        <f t="shared" si="1"/>
        <v>887.69</v>
      </c>
      <c r="BB50" s="67">
        <f t="shared" si="2"/>
        <v>887.69</v>
      </c>
      <c r="BC50" s="62" t="str">
        <f t="shared" si="3"/>
        <v>INR  Eight Hundred &amp; Eighty Seven  and Paise Sixty Nine Only</v>
      </c>
      <c r="IE50" s="16"/>
      <c r="IF50" s="16"/>
      <c r="IG50" s="16"/>
      <c r="IH50" s="16"/>
      <c r="II50" s="16"/>
    </row>
    <row r="51" spans="1:243" s="15" customFormat="1" ht="92.25" customHeight="1">
      <c r="A51" s="27">
        <v>39</v>
      </c>
      <c r="B51" s="86" t="s">
        <v>183</v>
      </c>
      <c r="C51" s="49" t="s">
        <v>91</v>
      </c>
      <c r="D51" s="70">
        <v>24.9</v>
      </c>
      <c r="E51" s="72" t="s">
        <v>224</v>
      </c>
      <c r="F51" s="77">
        <v>88.55</v>
      </c>
      <c r="G51" s="63"/>
      <c r="H51" s="53"/>
      <c r="I51" s="52" t="s">
        <v>40</v>
      </c>
      <c r="J51" s="54">
        <f t="shared" si="0"/>
        <v>1</v>
      </c>
      <c r="K51" s="55" t="s">
        <v>65</v>
      </c>
      <c r="L51" s="55" t="s">
        <v>7</v>
      </c>
      <c r="M51" s="64"/>
      <c r="N51" s="63"/>
      <c r="O51" s="63"/>
      <c r="P51" s="65"/>
      <c r="Q51" s="63"/>
      <c r="R51" s="63"/>
      <c r="S51" s="65"/>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6">
        <f t="shared" si="1"/>
        <v>2204.9</v>
      </c>
      <c r="BB51" s="67">
        <f t="shared" si="2"/>
        <v>2204.9</v>
      </c>
      <c r="BC51" s="62" t="str">
        <f t="shared" si="3"/>
        <v>INR  Two Thousand Two Hundred &amp; Four  and Paise Ninety Only</v>
      </c>
      <c r="IE51" s="16"/>
      <c r="IF51" s="16"/>
      <c r="IG51" s="16"/>
      <c r="IH51" s="16"/>
      <c r="II51" s="16"/>
    </row>
    <row r="52" spans="1:243" s="15" customFormat="1" ht="37.5" customHeight="1">
      <c r="A52" s="27">
        <v>40</v>
      </c>
      <c r="B52" s="88" t="s">
        <v>184</v>
      </c>
      <c r="C52" s="49" t="s">
        <v>92</v>
      </c>
      <c r="D52" s="50"/>
      <c r="E52" s="51"/>
      <c r="F52" s="52"/>
      <c r="G52" s="53"/>
      <c r="H52" s="53"/>
      <c r="I52" s="52"/>
      <c r="J52" s="54"/>
      <c r="K52" s="55"/>
      <c r="L52" s="55"/>
      <c r="M52" s="56"/>
      <c r="N52" s="57"/>
      <c r="O52" s="57"/>
      <c r="P52" s="58"/>
      <c r="Q52" s="57"/>
      <c r="R52" s="57"/>
      <c r="S52" s="58"/>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0"/>
      <c r="BB52" s="61"/>
      <c r="BC52" s="62"/>
      <c r="IE52" s="16"/>
      <c r="IF52" s="16"/>
      <c r="IG52" s="16"/>
      <c r="IH52" s="16"/>
      <c r="II52" s="16"/>
    </row>
    <row r="53" spans="1:243" s="15" customFormat="1" ht="79.5" customHeight="1">
      <c r="A53" s="27">
        <v>41</v>
      </c>
      <c r="B53" s="86" t="s">
        <v>185</v>
      </c>
      <c r="C53" s="49" t="s">
        <v>93</v>
      </c>
      <c r="D53" s="70">
        <v>54</v>
      </c>
      <c r="E53" s="73" t="s">
        <v>136</v>
      </c>
      <c r="F53" s="77">
        <v>554.3</v>
      </c>
      <c r="G53" s="63"/>
      <c r="H53" s="53"/>
      <c r="I53" s="52" t="s">
        <v>40</v>
      </c>
      <c r="J53" s="54">
        <f t="shared" si="0"/>
        <v>1</v>
      </c>
      <c r="K53" s="55" t="s">
        <v>65</v>
      </c>
      <c r="L53" s="55" t="s">
        <v>7</v>
      </c>
      <c r="M53" s="64"/>
      <c r="N53" s="63"/>
      <c r="O53" s="63"/>
      <c r="P53" s="65"/>
      <c r="Q53" s="63"/>
      <c r="R53" s="63"/>
      <c r="S53" s="65"/>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6">
        <f t="shared" si="1"/>
        <v>29932.2</v>
      </c>
      <c r="BB53" s="67">
        <f t="shared" si="2"/>
        <v>29932.2</v>
      </c>
      <c r="BC53" s="62" t="str">
        <f t="shared" si="3"/>
        <v>INR  Twenty Nine Thousand Nine Hundred &amp; Thirty Two  and Paise Twenty Only</v>
      </c>
      <c r="IE53" s="16"/>
      <c r="IF53" s="16"/>
      <c r="IG53" s="16"/>
      <c r="IH53" s="16"/>
      <c r="II53" s="16"/>
    </row>
    <row r="54" spans="1:243" s="15" customFormat="1" ht="156.75">
      <c r="A54" s="27">
        <v>42</v>
      </c>
      <c r="B54" s="86" t="s">
        <v>186</v>
      </c>
      <c r="C54" s="49" t="s">
        <v>94</v>
      </c>
      <c r="D54" s="70">
        <v>54</v>
      </c>
      <c r="E54" s="74" t="s">
        <v>136</v>
      </c>
      <c r="F54" s="77">
        <v>217.35</v>
      </c>
      <c r="G54" s="63"/>
      <c r="H54" s="53"/>
      <c r="I54" s="52" t="s">
        <v>40</v>
      </c>
      <c r="J54" s="54">
        <f t="shared" si="0"/>
        <v>1</v>
      </c>
      <c r="K54" s="55" t="s">
        <v>65</v>
      </c>
      <c r="L54" s="55" t="s">
        <v>7</v>
      </c>
      <c r="M54" s="64"/>
      <c r="N54" s="63"/>
      <c r="O54" s="63"/>
      <c r="P54" s="65"/>
      <c r="Q54" s="63"/>
      <c r="R54" s="63"/>
      <c r="S54" s="65"/>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6">
        <f t="shared" si="1"/>
        <v>11736.9</v>
      </c>
      <c r="BB54" s="67">
        <f t="shared" si="2"/>
        <v>11736.9</v>
      </c>
      <c r="BC54" s="62" t="str">
        <f t="shared" si="3"/>
        <v>INR  Eleven Thousand Seven Hundred &amp; Thirty Six  and Paise Ninety Only</v>
      </c>
      <c r="IE54" s="16"/>
      <c r="IF54" s="16"/>
      <c r="IG54" s="16"/>
      <c r="IH54" s="16"/>
      <c r="II54" s="16"/>
    </row>
    <row r="55" spans="1:243" s="15" customFormat="1" ht="81.75" customHeight="1">
      <c r="A55" s="27">
        <v>43</v>
      </c>
      <c r="B55" s="86" t="s">
        <v>187</v>
      </c>
      <c r="C55" s="49" t="s">
        <v>95</v>
      </c>
      <c r="D55" s="70">
        <v>810</v>
      </c>
      <c r="E55" s="75" t="s">
        <v>230</v>
      </c>
      <c r="F55" s="77">
        <v>32.1425</v>
      </c>
      <c r="G55" s="63"/>
      <c r="H55" s="53"/>
      <c r="I55" s="52" t="s">
        <v>40</v>
      </c>
      <c r="J55" s="54">
        <f t="shared" si="0"/>
        <v>1</v>
      </c>
      <c r="K55" s="55" t="s">
        <v>65</v>
      </c>
      <c r="L55" s="55" t="s">
        <v>7</v>
      </c>
      <c r="M55" s="64"/>
      <c r="N55" s="63"/>
      <c r="O55" s="63"/>
      <c r="P55" s="65"/>
      <c r="Q55" s="63"/>
      <c r="R55" s="63"/>
      <c r="S55" s="65"/>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66">
        <f t="shared" si="1"/>
        <v>26035.43</v>
      </c>
      <c r="BB55" s="67">
        <f t="shared" si="2"/>
        <v>26035.43</v>
      </c>
      <c r="BC55" s="62" t="str">
        <f t="shared" si="3"/>
        <v>INR  Twenty Six Thousand  &amp;Thirty Five  and Paise Forty Three Only</v>
      </c>
      <c r="IE55" s="16"/>
      <c r="IF55" s="16"/>
      <c r="IG55" s="16"/>
      <c r="IH55" s="16"/>
      <c r="II55" s="16"/>
    </row>
    <row r="56" spans="1:243" s="15" customFormat="1" ht="108">
      <c r="A56" s="27">
        <v>44</v>
      </c>
      <c r="B56" s="86" t="s">
        <v>188</v>
      </c>
      <c r="C56" s="49" t="s">
        <v>96</v>
      </c>
      <c r="D56" s="70">
        <v>810</v>
      </c>
      <c r="E56" s="76" t="s">
        <v>230</v>
      </c>
      <c r="F56" s="77">
        <v>3.58</v>
      </c>
      <c r="G56" s="63"/>
      <c r="H56" s="53"/>
      <c r="I56" s="52" t="s">
        <v>40</v>
      </c>
      <c r="J56" s="54">
        <f t="shared" si="0"/>
        <v>1</v>
      </c>
      <c r="K56" s="55" t="s">
        <v>65</v>
      </c>
      <c r="L56" s="55" t="s">
        <v>7</v>
      </c>
      <c r="M56" s="64"/>
      <c r="N56" s="63"/>
      <c r="O56" s="63"/>
      <c r="P56" s="65"/>
      <c r="Q56" s="63"/>
      <c r="R56" s="63"/>
      <c r="S56" s="65"/>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6">
        <f t="shared" si="1"/>
        <v>2899.8</v>
      </c>
      <c r="BB56" s="67">
        <f t="shared" si="2"/>
        <v>2899.8</v>
      </c>
      <c r="BC56" s="62" t="str">
        <f t="shared" si="3"/>
        <v>INR  Two Thousand Eight Hundred &amp; Ninety Nine  and Paise Eighty Only</v>
      </c>
      <c r="IE56" s="16"/>
      <c r="IF56" s="16"/>
      <c r="IG56" s="16"/>
      <c r="IH56" s="16"/>
      <c r="II56" s="16"/>
    </row>
    <row r="57" spans="1:243" s="15" customFormat="1" ht="342">
      <c r="A57" s="27">
        <v>45</v>
      </c>
      <c r="B57" s="82" t="s">
        <v>189</v>
      </c>
      <c r="C57" s="49" t="s">
        <v>97</v>
      </c>
      <c r="D57" s="70">
        <v>3</v>
      </c>
      <c r="E57" s="76" t="s">
        <v>136</v>
      </c>
      <c r="F57" s="77">
        <v>19178.55</v>
      </c>
      <c r="G57" s="63"/>
      <c r="H57" s="53"/>
      <c r="I57" s="52" t="s">
        <v>40</v>
      </c>
      <c r="J57" s="54">
        <f>IF(I57="Less(-)",-1,1)</f>
        <v>1</v>
      </c>
      <c r="K57" s="55" t="s">
        <v>65</v>
      </c>
      <c r="L57" s="55" t="s">
        <v>7</v>
      </c>
      <c r="M57" s="64"/>
      <c r="N57" s="63"/>
      <c r="O57" s="63"/>
      <c r="P57" s="65"/>
      <c r="Q57" s="63"/>
      <c r="R57" s="63"/>
      <c r="S57" s="65"/>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6">
        <f>total_amount_ba($B$2,$D$2,D57,F57,J57,K57,M57)</f>
        <v>57535.65</v>
      </c>
      <c r="BB57" s="67">
        <f>BA57+SUM(N57:AZ57)</f>
        <v>57535.65</v>
      </c>
      <c r="BC57" s="62" t="str">
        <f>SpellNumber(L57,BB57)</f>
        <v>INR  Fifty Seven Thousand Five Hundred &amp; Thirty Five  and Paise Sixty Five Only</v>
      </c>
      <c r="IE57" s="16"/>
      <c r="IF57" s="16"/>
      <c r="IG57" s="16"/>
      <c r="IH57" s="16"/>
      <c r="II57" s="16"/>
    </row>
    <row r="58" spans="1:243" s="15" customFormat="1" ht="26.25" customHeight="1">
      <c r="A58" s="27">
        <v>46</v>
      </c>
      <c r="B58" s="88" t="s">
        <v>190</v>
      </c>
      <c r="C58" s="49" t="s">
        <v>98</v>
      </c>
      <c r="D58" s="50"/>
      <c r="E58" s="51"/>
      <c r="F58" s="52"/>
      <c r="G58" s="53"/>
      <c r="H58" s="53"/>
      <c r="I58" s="52"/>
      <c r="J58" s="54"/>
      <c r="K58" s="55"/>
      <c r="L58" s="55"/>
      <c r="M58" s="56"/>
      <c r="N58" s="57"/>
      <c r="O58" s="57"/>
      <c r="P58" s="58"/>
      <c r="Q58" s="57"/>
      <c r="R58" s="57"/>
      <c r="S58" s="58"/>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0"/>
      <c r="BB58" s="61"/>
      <c r="BC58" s="62"/>
      <c r="IE58" s="16"/>
      <c r="IF58" s="16"/>
      <c r="IG58" s="16"/>
      <c r="IH58" s="16"/>
      <c r="II58" s="16"/>
    </row>
    <row r="59" spans="1:243" s="15" customFormat="1" ht="156.75">
      <c r="A59" s="27">
        <v>47</v>
      </c>
      <c r="B59" s="82" t="s">
        <v>191</v>
      </c>
      <c r="C59" s="49" t="s">
        <v>99</v>
      </c>
      <c r="D59" s="50"/>
      <c r="E59" s="51"/>
      <c r="F59" s="52"/>
      <c r="G59" s="53"/>
      <c r="H59" s="53"/>
      <c r="I59" s="52"/>
      <c r="J59" s="54"/>
      <c r="K59" s="55"/>
      <c r="L59" s="55"/>
      <c r="M59" s="56"/>
      <c r="N59" s="57"/>
      <c r="O59" s="57"/>
      <c r="P59" s="58"/>
      <c r="Q59" s="57"/>
      <c r="R59" s="57"/>
      <c r="S59" s="58"/>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0"/>
      <c r="BB59" s="61"/>
      <c r="BC59" s="62"/>
      <c r="IE59" s="16"/>
      <c r="IF59" s="16"/>
      <c r="IG59" s="16"/>
      <c r="IH59" s="16"/>
      <c r="II59" s="16"/>
    </row>
    <row r="60" spans="1:243" s="15" customFormat="1" ht="33.75" customHeight="1">
      <c r="A60" s="27">
        <v>48</v>
      </c>
      <c r="B60" s="82" t="s">
        <v>192</v>
      </c>
      <c r="C60" s="49" t="s">
        <v>100</v>
      </c>
      <c r="D60" s="70">
        <v>120</v>
      </c>
      <c r="E60" s="69" t="s">
        <v>137</v>
      </c>
      <c r="F60" s="68">
        <v>795.8</v>
      </c>
      <c r="G60" s="63"/>
      <c r="H60" s="53"/>
      <c r="I60" s="52" t="s">
        <v>40</v>
      </c>
      <c r="J60" s="54">
        <f t="shared" si="0"/>
        <v>1</v>
      </c>
      <c r="K60" s="55" t="s">
        <v>65</v>
      </c>
      <c r="L60" s="55" t="s">
        <v>7</v>
      </c>
      <c r="M60" s="64"/>
      <c r="N60" s="63"/>
      <c r="O60" s="63"/>
      <c r="P60" s="65"/>
      <c r="Q60" s="63"/>
      <c r="R60" s="63"/>
      <c r="S60" s="65"/>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6">
        <f t="shared" si="1"/>
        <v>95496</v>
      </c>
      <c r="BB60" s="67">
        <f t="shared" si="2"/>
        <v>95496</v>
      </c>
      <c r="BC60" s="62" t="str">
        <f t="shared" si="3"/>
        <v>INR  Ninety Five Thousand Four Hundred &amp; Ninety Six  Only</v>
      </c>
      <c r="IE60" s="16"/>
      <c r="IF60" s="16"/>
      <c r="IG60" s="16"/>
      <c r="IH60" s="16"/>
      <c r="II60" s="16"/>
    </row>
    <row r="61" spans="1:243" s="15" customFormat="1" ht="42.75" customHeight="1">
      <c r="A61" s="27">
        <v>49</v>
      </c>
      <c r="B61" s="83" t="s">
        <v>193</v>
      </c>
      <c r="C61" s="49" t="s">
        <v>101</v>
      </c>
      <c r="D61" s="50"/>
      <c r="E61" s="51"/>
      <c r="F61" s="52"/>
      <c r="G61" s="53"/>
      <c r="H61" s="53"/>
      <c r="I61" s="52"/>
      <c r="J61" s="54"/>
      <c r="K61" s="55"/>
      <c r="L61" s="55"/>
      <c r="M61" s="56"/>
      <c r="N61" s="57"/>
      <c r="O61" s="57"/>
      <c r="P61" s="58"/>
      <c r="Q61" s="57"/>
      <c r="R61" s="57"/>
      <c r="S61" s="58"/>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0"/>
      <c r="BB61" s="61"/>
      <c r="BC61" s="62"/>
      <c r="IE61" s="16"/>
      <c r="IF61" s="16"/>
      <c r="IG61" s="16"/>
      <c r="IH61" s="16"/>
      <c r="II61" s="16"/>
    </row>
    <row r="62" spans="1:243" s="15" customFormat="1" ht="24.75" customHeight="1">
      <c r="A62" s="27">
        <v>50</v>
      </c>
      <c r="B62" s="82" t="s">
        <v>194</v>
      </c>
      <c r="C62" s="49" t="s">
        <v>102</v>
      </c>
      <c r="D62" s="70">
        <v>54</v>
      </c>
      <c r="E62" s="69" t="s">
        <v>137</v>
      </c>
      <c r="F62" s="68">
        <v>701.5</v>
      </c>
      <c r="G62" s="63"/>
      <c r="H62" s="53"/>
      <c r="I62" s="52" t="s">
        <v>40</v>
      </c>
      <c r="J62" s="54">
        <f t="shared" si="0"/>
        <v>1</v>
      </c>
      <c r="K62" s="55" t="s">
        <v>65</v>
      </c>
      <c r="L62" s="55" t="s">
        <v>7</v>
      </c>
      <c r="M62" s="64"/>
      <c r="N62" s="63"/>
      <c r="O62" s="63"/>
      <c r="P62" s="65"/>
      <c r="Q62" s="63"/>
      <c r="R62" s="63"/>
      <c r="S62" s="65"/>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6">
        <f t="shared" si="1"/>
        <v>37881</v>
      </c>
      <c r="BB62" s="67">
        <f t="shared" si="2"/>
        <v>37881</v>
      </c>
      <c r="BC62" s="62" t="str">
        <f t="shared" si="3"/>
        <v>INR  Thirty Seven Thousand Eight Hundred &amp; Eighty One  Only</v>
      </c>
      <c r="IE62" s="16"/>
      <c r="IF62" s="16"/>
      <c r="IG62" s="16"/>
      <c r="IH62" s="16"/>
      <c r="II62" s="16"/>
    </row>
    <row r="63" spans="1:243" s="15" customFormat="1" ht="21" customHeight="1">
      <c r="A63" s="27">
        <v>51</v>
      </c>
      <c r="B63" s="82" t="s">
        <v>195</v>
      </c>
      <c r="C63" s="49" t="s">
        <v>103</v>
      </c>
      <c r="D63" s="70">
        <v>36</v>
      </c>
      <c r="E63" s="69" t="s">
        <v>137</v>
      </c>
      <c r="F63" s="68">
        <v>1722.7</v>
      </c>
      <c r="G63" s="63"/>
      <c r="H63" s="53"/>
      <c r="I63" s="52" t="s">
        <v>40</v>
      </c>
      <c r="J63" s="54">
        <f t="shared" si="0"/>
        <v>1</v>
      </c>
      <c r="K63" s="55" t="s">
        <v>65</v>
      </c>
      <c r="L63" s="55" t="s">
        <v>7</v>
      </c>
      <c r="M63" s="64"/>
      <c r="N63" s="63"/>
      <c r="O63" s="63"/>
      <c r="P63" s="65"/>
      <c r="Q63" s="63"/>
      <c r="R63" s="63"/>
      <c r="S63" s="65"/>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66">
        <f t="shared" si="1"/>
        <v>62017.2</v>
      </c>
      <c r="BB63" s="67">
        <f t="shared" si="2"/>
        <v>62017.2</v>
      </c>
      <c r="BC63" s="62" t="str">
        <f t="shared" si="3"/>
        <v>INR  Sixty Two Thousand  &amp;Seventeen  and Paise Twenty Only</v>
      </c>
      <c r="IE63" s="16"/>
      <c r="IF63" s="16"/>
      <c r="IG63" s="16"/>
      <c r="IH63" s="16"/>
      <c r="II63" s="16"/>
    </row>
    <row r="64" spans="1:243" s="15" customFormat="1" ht="43.5" customHeight="1">
      <c r="A64" s="27">
        <v>52</v>
      </c>
      <c r="B64" s="82" t="s">
        <v>272</v>
      </c>
      <c r="C64" s="49" t="s">
        <v>104</v>
      </c>
      <c r="D64" s="70">
        <v>30</v>
      </c>
      <c r="E64" s="69" t="s">
        <v>137</v>
      </c>
      <c r="F64" s="68">
        <v>675.05</v>
      </c>
      <c r="G64" s="63"/>
      <c r="H64" s="53"/>
      <c r="I64" s="52" t="s">
        <v>40</v>
      </c>
      <c r="J64" s="54">
        <f t="shared" si="0"/>
        <v>1</v>
      </c>
      <c r="K64" s="55" t="s">
        <v>65</v>
      </c>
      <c r="L64" s="55" t="s">
        <v>7</v>
      </c>
      <c r="M64" s="64"/>
      <c r="N64" s="63"/>
      <c r="O64" s="63"/>
      <c r="P64" s="65"/>
      <c r="Q64" s="63"/>
      <c r="R64" s="63"/>
      <c r="S64" s="65"/>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66">
        <f t="shared" si="1"/>
        <v>20251.5</v>
      </c>
      <c r="BB64" s="67">
        <f t="shared" si="2"/>
        <v>20251.5</v>
      </c>
      <c r="BC64" s="62" t="str">
        <f t="shared" si="3"/>
        <v>INR  Twenty Thousand Two Hundred &amp; Fifty One  and Paise Fifty Only</v>
      </c>
      <c r="IE64" s="16"/>
      <c r="IF64" s="16"/>
      <c r="IG64" s="16"/>
      <c r="IH64" s="16"/>
      <c r="II64" s="16"/>
    </row>
    <row r="65" spans="1:243" s="15" customFormat="1" ht="78.75" customHeight="1">
      <c r="A65" s="27">
        <v>53</v>
      </c>
      <c r="B65" s="82" t="s">
        <v>196</v>
      </c>
      <c r="C65" s="49" t="s">
        <v>105</v>
      </c>
      <c r="D65" s="70">
        <v>1</v>
      </c>
      <c r="E65" s="69" t="s">
        <v>231</v>
      </c>
      <c r="F65" s="68">
        <v>8754.95</v>
      </c>
      <c r="G65" s="63"/>
      <c r="H65" s="53"/>
      <c r="I65" s="52" t="s">
        <v>40</v>
      </c>
      <c r="J65" s="54">
        <f>IF(I65="Less(-)",-1,1)</f>
        <v>1</v>
      </c>
      <c r="K65" s="55" t="s">
        <v>65</v>
      </c>
      <c r="L65" s="55" t="s">
        <v>7</v>
      </c>
      <c r="M65" s="64"/>
      <c r="N65" s="63"/>
      <c r="O65" s="63"/>
      <c r="P65" s="65"/>
      <c r="Q65" s="63"/>
      <c r="R65" s="63"/>
      <c r="S65" s="65"/>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6">
        <f>total_amount_ba($B$2,$D$2,D65,F65,J65,K65,M65)</f>
        <v>8754.95</v>
      </c>
      <c r="BB65" s="67">
        <f>BA65+SUM(N65:AZ65)</f>
        <v>8754.95</v>
      </c>
      <c r="BC65" s="62" t="str">
        <f>SpellNumber(L65,BB65)</f>
        <v>INR  Eight Thousand Seven Hundred &amp; Fifty Four  and Paise Ninety Five Only</v>
      </c>
      <c r="IE65" s="16"/>
      <c r="IF65" s="16"/>
      <c r="IG65" s="16"/>
      <c r="IH65" s="16"/>
      <c r="II65" s="16"/>
    </row>
    <row r="66" spans="1:243" s="15" customFormat="1" ht="60" customHeight="1">
      <c r="A66" s="27">
        <v>54</v>
      </c>
      <c r="B66" s="82" t="s">
        <v>197</v>
      </c>
      <c r="C66" s="49" t="s">
        <v>106</v>
      </c>
      <c r="D66" s="70">
        <v>1</v>
      </c>
      <c r="E66" s="69" t="s">
        <v>229</v>
      </c>
      <c r="F66" s="68">
        <v>1064.9</v>
      </c>
      <c r="G66" s="63"/>
      <c r="H66" s="53"/>
      <c r="I66" s="52" t="s">
        <v>40</v>
      </c>
      <c r="J66" s="54">
        <f t="shared" si="0"/>
        <v>1</v>
      </c>
      <c r="K66" s="55" t="s">
        <v>65</v>
      </c>
      <c r="L66" s="55" t="s">
        <v>7</v>
      </c>
      <c r="M66" s="64"/>
      <c r="N66" s="63"/>
      <c r="O66" s="63"/>
      <c r="P66" s="65"/>
      <c r="Q66" s="63"/>
      <c r="R66" s="63"/>
      <c r="S66" s="65"/>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66">
        <f t="shared" si="1"/>
        <v>1064.9</v>
      </c>
      <c r="BB66" s="67">
        <f t="shared" si="2"/>
        <v>1064.9</v>
      </c>
      <c r="BC66" s="62" t="str">
        <f t="shared" si="3"/>
        <v>INR  One Thousand  &amp;Sixty Four  and Paise Ninety Only</v>
      </c>
      <c r="IE66" s="16"/>
      <c r="IF66" s="16"/>
      <c r="IG66" s="16"/>
      <c r="IH66" s="16"/>
      <c r="II66" s="16"/>
    </row>
    <row r="67" spans="1:243" s="15" customFormat="1" ht="128.25">
      <c r="A67" s="27">
        <v>55</v>
      </c>
      <c r="B67" s="82" t="s">
        <v>198</v>
      </c>
      <c r="C67" s="49" t="s">
        <v>107</v>
      </c>
      <c r="D67" s="70">
        <v>3.7</v>
      </c>
      <c r="E67" s="69" t="s">
        <v>232</v>
      </c>
      <c r="F67" s="68">
        <v>2357.5</v>
      </c>
      <c r="G67" s="63"/>
      <c r="H67" s="53"/>
      <c r="I67" s="52" t="s">
        <v>40</v>
      </c>
      <c r="J67" s="54">
        <f t="shared" si="0"/>
        <v>1</v>
      </c>
      <c r="K67" s="55" t="s">
        <v>65</v>
      </c>
      <c r="L67" s="55" t="s">
        <v>7</v>
      </c>
      <c r="M67" s="64"/>
      <c r="N67" s="63"/>
      <c r="O67" s="63"/>
      <c r="P67" s="65"/>
      <c r="Q67" s="63"/>
      <c r="R67" s="63"/>
      <c r="S67" s="65"/>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6">
        <f t="shared" si="1"/>
        <v>8722.75</v>
      </c>
      <c r="BB67" s="67">
        <f t="shared" si="2"/>
        <v>8722.75</v>
      </c>
      <c r="BC67" s="62" t="str">
        <f t="shared" si="3"/>
        <v>INR  Eight Thousand Seven Hundred &amp; Twenty Two  and Paise Seventy Five Only</v>
      </c>
      <c r="IE67" s="16"/>
      <c r="IF67" s="16"/>
      <c r="IG67" s="16"/>
      <c r="IH67" s="16"/>
      <c r="II67" s="16"/>
    </row>
    <row r="68" spans="1:243" s="15" customFormat="1" ht="65.25" customHeight="1">
      <c r="A68" s="27">
        <v>56</v>
      </c>
      <c r="B68" s="82" t="s">
        <v>199</v>
      </c>
      <c r="C68" s="49" t="s">
        <v>108</v>
      </c>
      <c r="D68" s="70">
        <v>1.2</v>
      </c>
      <c r="E68" s="69" t="s">
        <v>232</v>
      </c>
      <c r="F68" s="68">
        <v>484.15</v>
      </c>
      <c r="G68" s="63"/>
      <c r="H68" s="53"/>
      <c r="I68" s="52" t="s">
        <v>40</v>
      </c>
      <c r="J68" s="54">
        <f>IF(I68="Less(-)",-1,1)</f>
        <v>1</v>
      </c>
      <c r="K68" s="55" t="s">
        <v>65</v>
      </c>
      <c r="L68" s="55" t="s">
        <v>7</v>
      </c>
      <c r="M68" s="64"/>
      <c r="N68" s="63"/>
      <c r="O68" s="63"/>
      <c r="P68" s="65"/>
      <c r="Q68" s="63"/>
      <c r="R68" s="63"/>
      <c r="S68" s="65"/>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6">
        <f>total_amount_ba($B$2,$D$2,D68,F68,J68,K68,M68)</f>
        <v>580.98</v>
      </c>
      <c r="BB68" s="67">
        <f>BA68+SUM(N68:AZ68)</f>
        <v>580.98</v>
      </c>
      <c r="BC68" s="62" t="str">
        <f>SpellNumber(L68,BB68)</f>
        <v>INR  Five Hundred &amp; Eighty  and Paise Ninety Eight Only</v>
      </c>
      <c r="IE68" s="16"/>
      <c r="IF68" s="16"/>
      <c r="IG68" s="16"/>
      <c r="IH68" s="16"/>
      <c r="II68" s="16"/>
    </row>
    <row r="69" spans="1:243" s="15" customFormat="1" ht="76.5" customHeight="1">
      <c r="A69" s="27">
        <v>57</v>
      </c>
      <c r="B69" s="82" t="s">
        <v>200</v>
      </c>
      <c r="C69" s="49" t="s">
        <v>109</v>
      </c>
      <c r="D69" s="70">
        <v>1</v>
      </c>
      <c r="E69" s="69" t="s">
        <v>229</v>
      </c>
      <c r="F69" s="68">
        <v>1429.45</v>
      </c>
      <c r="G69" s="63"/>
      <c r="H69" s="53"/>
      <c r="I69" s="52" t="s">
        <v>40</v>
      </c>
      <c r="J69" s="54">
        <f t="shared" si="0"/>
        <v>1</v>
      </c>
      <c r="K69" s="55" t="s">
        <v>65</v>
      </c>
      <c r="L69" s="55" t="s">
        <v>7</v>
      </c>
      <c r="M69" s="64"/>
      <c r="N69" s="63"/>
      <c r="O69" s="63"/>
      <c r="P69" s="65"/>
      <c r="Q69" s="63"/>
      <c r="R69" s="63"/>
      <c r="S69" s="65"/>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6">
        <f t="shared" si="1"/>
        <v>1429.45</v>
      </c>
      <c r="BB69" s="67">
        <f t="shared" si="2"/>
        <v>1429.45</v>
      </c>
      <c r="BC69" s="62" t="str">
        <f t="shared" si="3"/>
        <v>INR  One Thousand Four Hundred &amp; Twenty Nine  and Paise Forty Five Only</v>
      </c>
      <c r="IE69" s="16"/>
      <c r="IF69" s="16"/>
      <c r="IG69" s="16"/>
      <c r="IH69" s="16"/>
      <c r="II69" s="16"/>
    </row>
    <row r="70" spans="1:243" s="15" customFormat="1" ht="41.25" customHeight="1">
      <c r="A70" s="27">
        <v>58</v>
      </c>
      <c r="B70" s="89" t="s">
        <v>201</v>
      </c>
      <c r="C70" s="49" t="s">
        <v>110</v>
      </c>
      <c r="D70" s="50"/>
      <c r="E70" s="51"/>
      <c r="F70" s="52"/>
      <c r="G70" s="53"/>
      <c r="H70" s="53"/>
      <c r="I70" s="52"/>
      <c r="J70" s="54"/>
      <c r="K70" s="55"/>
      <c r="L70" s="55"/>
      <c r="M70" s="56"/>
      <c r="N70" s="57"/>
      <c r="O70" s="57"/>
      <c r="P70" s="58"/>
      <c r="Q70" s="57"/>
      <c r="R70" s="57"/>
      <c r="S70" s="58"/>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0"/>
      <c r="BB70" s="61"/>
      <c r="BC70" s="62"/>
      <c r="IE70" s="16"/>
      <c r="IF70" s="16"/>
      <c r="IG70" s="16"/>
      <c r="IH70" s="16"/>
      <c r="II70" s="16"/>
    </row>
    <row r="71" spans="1:243" s="15" customFormat="1" ht="24.75" customHeight="1">
      <c r="A71" s="27">
        <v>59</v>
      </c>
      <c r="B71" s="82" t="s">
        <v>202</v>
      </c>
      <c r="C71" s="49" t="s">
        <v>111</v>
      </c>
      <c r="D71" s="70">
        <v>1</v>
      </c>
      <c r="E71" s="69" t="s">
        <v>138</v>
      </c>
      <c r="F71" s="68">
        <v>552</v>
      </c>
      <c r="G71" s="63"/>
      <c r="H71" s="53"/>
      <c r="I71" s="52" t="s">
        <v>40</v>
      </c>
      <c r="J71" s="54">
        <f t="shared" si="0"/>
        <v>1</v>
      </c>
      <c r="K71" s="55" t="s">
        <v>65</v>
      </c>
      <c r="L71" s="55" t="s">
        <v>7</v>
      </c>
      <c r="M71" s="64"/>
      <c r="N71" s="63"/>
      <c r="O71" s="63"/>
      <c r="P71" s="65"/>
      <c r="Q71" s="63"/>
      <c r="R71" s="63"/>
      <c r="S71" s="65"/>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66">
        <f t="shared" si="1"/>
        <v>552</v>
      </c>
      <c r="BB71" s="67">
        <f t="shared" si="2"/>
        <v>552</v>
      </c>
      <c r="BC71" s="62" t="str">
        <f t="shared" si="3"/>
        <v>INR  Five Hundred &amp; Fifty Two  Only</v>
      </c>
      <c r="IE71" s="16"/>
      <c r="IF71" s="16"/>
      <c r="IG71" s="16"/>
      <c r="IH71" s="16"/>
      <c r="II71" s="16"/>
    </row>
    <row r="72" spans="1:243" s="15" customFormat="1" ht="33" customHeight="1">
      <c r="A72" s="27">
        <v>60</v>
      </c>
      <c r="B72" s="82" t="s">
        <v>237</v>
      </c>
      <c r="C72" s="49" t="s">
        <v>112</v>
      </c>
      <c r="D72" s="70">
        <v>1</v>
      </c>
      <c r="E72" s="69" t="s">
        <v>138</v>
      </c>
      <c r="F72" s="68">
        <v>687.7</v>
      </c>
      <c r="G72" s="63"/>
      <c r="H72" s="53"/>
      <c r="I72" s="52" t="s">
        <v>40</v>
      </c>
      <c r="J72" s="54">
        <f t="shared" si="0"/>
        <v>1</v>
      </c>
      <c r="K72" s="55" t="s">
        <v>65</v>
      </c>
      <c r="L72" s="55" t="s">
        <v>7</v>
      </c>
      <c r="M72" s="64"/>
      <c r="N72" s="63"/>
      <c r="O72" s="63"/>
      <c r="P72" s="65"/>
      <c r="Q72" s="63"/>
      <c r="R72" s="63"/>
      <c r="S72" s="65"/>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6">
        <f t="shared" si="1"/>
        <v>687.7</v>
      </c>
      <c r="BB72" s="67">
        <f t="shared" si="2"/>
        <v>687.7</v>
      </c>
      <c r="BC72" s="62" t="str">
        <f t="shared" si="3"/>
        <v>INR  Six Hundred &amp; Eighty Seven  and Paise Seventy Only</v>
      </c>
      <c r="IE72" s="16"/>
      <c r="IF72" s="16"/>
      <c r="IG72" s="16"/>
      <c r="IH72" s="16"/>
      <c r="II72" s="16"/>
    </row>
    <row r="73" spans="1:243" s="15" customFormat="1" ht="42.75" customHeight="1">
      <c r="A73" s="27">
        <v>61</v>
      </c>
      <c r="B73" s="82" t="s">
        <v>203</v>
      </c>
      <c r="C73" s="49" t="s">
        <v>113</v>
      </c>
      <c r="D73" s="70">
        <v>1</v>
      </c>
      <c r="E73" s="69" t="s">
        <v>138</v>
      </c>
      <c r="F73" s="68">
        <v>216.2</v>
      </c>
      <c r="G73" s="63"/>
      <c r="H73" s="53"/>
      <c r="I73" s="52" t="s">
        <v>40</v>
      </c>
      <c r="J73" s="54">
        <f t="shared" si="0"/>
        <v>1</v>
      </c>
      <c r="K73" s="55" t="s">
        <v>65</v>
      </c>
      <c r="L73" s="55" t="s">
        <v>7</v>
      </c>
      <c r="M73" s="64"/>
      <c r="N73" s="63"/>
      <c r="O73" s="63"/>
      <c r="P73" s="65"/>
      <c r="Q73" s="63"/>
      <c r="R73" s="63"/>
      <c r="S73" s="65"/>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66">
        <f t="shared" si="1"/>
        <v>216.2</v>
      </c>
      <c r="BB73" s="67">
        <f t="shared" si="2"/>
        <v>216.2</v>
      </c>
      <c r="BC73" s="62" t="str">
        <f t="shared" si="3"/>
        <v>INR  Two Hundred &amp; Sixteen  and Paise Twenty Only</v>
      </c>
      <c r="IE73" s="16"/>
      <c r="IF73" s="16"/>
      <c r="IG73" s="16"/>
      <c r="IH73" s="16"/>
      <c r="II73" s="16"/>
    </row>
    <row r="74" spans="1:243" s="15" customFormat="1" ht="26.25" customHeight="1">
      <c r="A74" s="27">
        <v>62</v>
      </c>
      <c r="B74" s="82" t="s">
        <v>204</v>
      </c>
      <c r="C74" s="49" t="s">
        <v>114</v>
      </c>
      <c r="D74" s="70">
        <v>1</v>
      </c>
      <c r="E74" s="68" t="s">
        <v>149</v>
      </c>
      <c r="F74" s="68">
        <v>1437.5</v>
      </c>
      <c r="G74" s="63"/>
      <c r="H74" s="53"/>
      <c r="I74" s="52" t="s">
        <v>40</v>
      </c>
      <c r="J74" s="54">
        <f t="shared" si="0"/>
        <v>1</v>
      </c>
      <c r="K74" s="55" t="s">
        <v>65</v>
      </c>
      <c r="L74" s="55" t="s">
        <v>7</v>
      </c>
      <c r="M74" s="64"/>
      <c r="N74" s="63"/>
      <c r="O74" s="63"/>
      <c r="P74" s="65"/>
      <c r="Q74" s="63"/>
      <c r="R74" s="63"/>
      <c r="S74" s="65"/>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6">
        <f t="shared" si="1"/>
        <v>1437.5</v>
      </c>
      <c r="BB74" s="67">
        <f t="shared" si="2"/>
        <v>1437.5</v>
      </c>
      <c r="BC74" s="62" t="str">
        <f t="shared" si="3"/>
        <v>INR  One Thousand Four Hundred &amp; Thirty Seven  and Paise Fifty Only</v>
      </c>
      <c r="IE74" s="16"/>
      <c r="IF74" s="16"/>
      <c r="IG74" s="16"/>
      <c r="IH74" s="16"/>
      <c r="II74" s="16"/>
    </row>
    <row r="75" spans="1:243" s="15" customFormat="1" ht="39.75" customHeight="1">
      <c r="A75" s="27">
        <v>63</v>
      </c>
      <c r="B75" s="82" t="s">
        <v>205</v>
      </c>
      <c r="C75" s="49" t="s">
        <v>115</v>
      </c>
      <c r="D75" s="70">
        <v>12</v>
      </c>
      <c r="E75" s="68" t="s">
        <v>136</v>
      </c>
      <c r="F75" s="68">
        <v>158.7</v>
      </c>
      <c r="G75" s="63"/>
      <c r="H75" s="53"/>
      <c r="I75" s="52" t="s">
        <v>40</v>
      </c>
      <c r="J75" s="54">
        <f t="shared" si="0"/>
        <v>1</v>
      </c>
      <c r="K75" s="55" t="s">
        <v>65</v>
      </c>
      <c r="L75" s="55" t="s">
        <v>7</v>
      </c>
      <c r="M75" s="64"/>
      <c r="N75" s="63"/>
      <c r="O75" s="63"/>
      <c r="P75" s="65"/>
      <c r="Q75" s="63"/>
      <c r="R75" s="63"/>
      <c r="S75" s="65"/>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6">
        <f t="shared" si="1"/>
        <v>1904.4</v>
      </c>
      <c r="BB75" s="67">
        <f t="shared" si="2"/>
        <v>1904.4</v>
      </c>
      <c r="BC75" s="62" t="str">
        <f t="shared" si="3"/>
        <v>INR  One Thousand Nine Hundred &amp; Four  and Paise Forty Only</v>
      </c>
      <c r="IE75" s="16"/>
      <c r="IF75" s="16"/>
      <c r="IG75" s="16"/>
      <c r="IH75" s="16"/>
      <c r="II75" s="16"/>
    </row>
    <row r="76" spans="1:243" s="15" customFormat="1" ht="44.25" customHeight="1">
      <c r="A76" s="27">
        <v>64</v>
      </c>
      <c r="B76" s="82" t="s">
        <v>206</v>
      </c>
      <c r="C76" s="49" t="s">
        <v>116</v>
      </c>
      <c r="D76" s="70">
        <v>1</v>
      </c>
      <c r="E76" s="78" t="s">
        <v>233</v>
      </c>
      <c r="F76" s="68">
        <v>9578.35</v>
      </c>
      <c r="G76" s="63"/>
      <c r="H76" s="53"/>
      <c r="I76" s="52" t="s">
        <v>40</v>
      </c>
      <c r="J76" s="54">
        <f t="shared" si="0"/>
        <v>1</v>
      </c>
      <c r="K76" s="55" t="s">
        <v>65</v>
      </c>
      <c r="L76" s="55" t="s">
        <v>7</v>
      </c>
      <c r="M76" s="64"/>
      <c r="N76" s="63"/>
      <c r="O76" s="63"/>
      <c r="P76" s="65"/>
      <c r="Q76" s="63"/>
      <c r="R76" s="63"/>
      <c r="S76" s="65"/>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6">
        <f t="shared" si="1"/>
        <v>9578.35</v>
      </c>
      <c r="BB76" s="67">
        <f t="shared" si="2"/>
        <v>9578.35</v>
      </c>
      <c r="BC76" s="62" t="str">
        <f t="shared" si="3"/>
        <v>INR  Nine Thousand Five Hundred &amp; Seventy Eight  and Paise Thirty Five Only</v>
      </c>
      <c r="IE76" s="16"/>
      <c r="IF76" s="16"/>
      <c r="IG76" s="16"/>
      <c r="IH76" s="16"/>
      <c r="II76" s="16"/>
    </row>
    <row r="77" spans="1:243" s="15" customFormat="1" ht="28.5" customHeight="1">
      <c r="A77" s="27">
        <v>65</v>
      </c>
      <c r="B77" s="84" t="s">
        <v>148</v>
      </c>
      <c r="C77" s="49" t="s">
        <v>117</v>
      </c>
      <c r="D77" s="50"/>
      <c r="E77" s="51"/>
      <c r="F77" s="52"/>
      <c r="G77" s="53"/>
      <c r="H77" s="53"/>
      <c r="I77" s="52"/>
      <c r="J77" s="54"/>
      <c r="K77" s="55"/>
      <c r="L77" s="55"/>
      <c r="M77" s="56"/>
      <c r="N77" s="57"/>
      <c r="O77" s="57"/>
      <c r="P77" s="58"/>
      <c r="Q77" s="57"/>
      <c r="R77" s="57"/>
      <c r="S77" s="58"/>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60"/>
      <c r="BB77" s="61"/>
      <c r="BC77" s="62"/>
      <c r="IE77" s="16"/>
      <c r="IF77" s="16"/>
      <c r="IG77" s="16"/>
      <c r="IH77" s="16"/>
      <c r="II77" s="16"/>
    </row>
    <row r="78" spans="1:243" s="15" customFormat="1" ht="77.25" customHeight="1">
      <c r="A78" s="27">
        <v>66</v>
      </c>
      <c r="B78" s="82" t="s">
        <v>207</v>
      </c>
      <c r="C78" s="49" t="s">
        <v>118</v>
      </c>
      <c r="D78" s="70">
        <v>1</v>
      </c>
      <c r="E78" s="69" t="s">
        <v>149</v>
      </c>
      <c r="F78" s="68">
        <v>28290</v>
      </c>
      <c r="G78" s="63"/>
      <c r="H78" s="53"/>
      <c r="I78" s="52" t="s">
        <v>40</v>
      </c>
      <c r="J78" s="54">
        <f t="shared" si="0"/>
        <v>1</v>
      </c>
      <c r="K78" s="55" t="s">
        <v>65</v>
      </c>
      <c r="L78" s="55" t="s">
        <v>7</v>
      </c>
      <c r="M78" s="64"/>
      <c r="N78" s="63"/>
      <c r="O78" s="63"/>
      <c r="P78" s="65"/>
      <c r="Q78" s="63"/>
      <c r="R78" s="63"/>
      <c r="S78" s="65"/>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6">
        <f t="shared" si="1"/>
        <v>28290</v>
      </c>
      <c r="BB78" s="67">
        <f t="shared" si="2"/>
        <v>28290</v>
      </c>
      <c r="BC78" s="62" t="str">
        <f t="shared" si="3"/>
        <v>INR  Twenty Eight Thousand Two Hundred &amp; Ninety  Only</v>
      </c>
      <c r="IE78" s="16"/>
      <c r="IF78" s="16"/>
      <c r="IG78" s="16"/>
      <c r="IH78" s="16"/>
      <c r="II78" s="16"/>
    </row>
    <row r="79" spans="1:243" s="15" customFormat="1" ht="79.5" customHeight="1">
      <c r="A79" s="27">
        <v>67</v>
      </c>
      <c r="B79" s="82" t="s">
        <v>208</v>
      </c>
      <c r="C79" s="49" t="s">
        <v>119</v>
      </c>
      <c r="D79" s="70">
        <v>1</v>
      </c>
      <c r="E79" s="69" t="s">
        <v>149</v>
      </c>
      <c r="F79" s="68">
        <v>4629.9</v>
      </c>
      <c r="G79" s="63"/>
      <c r="H79" s="53"/>
      <c r="I79" s="52" t="s">
        <v>40</v>
      </c>
      <c r="J79" s="54">
        <f aca="true" t="shared" si="4" ref="J79:J94">IF(I79="Less(-)",-1,1)</f>
        <v>1</v>
      </c>
      <c r="K79" s="55" t="s">
        <v>65</v>
      </c>
      <c r="L79" s="55" t="s">
        <v>7</v>
      </c>
      <c r="M79" s="64"/>
      <c r="N79" s="63"/>
      <c r="O79" s="63"/>
      <c r="P79" s="65"/>
      <c r="Q79" s="63"/>
      <c r="R79" s="63"/>
      <c r="S79" s="65"/>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66">
        <f aca="true" t="shared" si="5" ref="BA79:BA94">total_amount_ba($B$2,$D$2,D79,F79,J79,K79,M79)</f>
        <v>4629.9</v>
      </c>
      <c r="BB79" s="67">
        <f aca="true" t="shared" si="6" ref="BB79:BB94">BA79+SUM(N79:AZ79)</f>
        <v>4629.9</v>
      </c>
      <c r="BC79" s="62" t="str">
        <f aca="true" t="shared" si="7" ref="BC79:BC94">SpellNumber(L79,BB79)</f>
        <v>INR  Four Thousand Six Hundred &amp; Twenty Nine  and Paise Ninety Only</v>
      </c>
      <c r="IE79" s="16"/>
      <c r="IF79" s="16"/>
      <c r="IG79" s="16"/>
      <c r="IH79" s="16"/>
      <c r="II79" s="16"/>
    </row>
    <row r="80" spans="1:243" s="15" customFormat="1" ht="59.25" customHeight="1">
      <c r="A80" s="27">
        <v>68</v>
      </c>
      <c r="B80" s="82" t="s">
        <v>209</v>
      </c>
      <c r="C80" s="49" t="s">
        <v>120</v>
      </c>
      <c r="D80" s="70">
        <v>35</v>
      </c>
      <c r="E80" s="69" t="s">
        <v>137</v>
      </c>
      <c r="F80" s="68">
        <v>196.65</v>
      </c>
      <c r="G80" s="63"/>
      <c r="H80" s="53"/>
      <c r="I80" s="52" t="s">
        <v>40</v>
      </c>
      <c r="J80" s="54">
        <f t="shared" si="4"/>
        <v>1</v>
      </c>
      <c r="K80" s="55" t="s">
        <v>65</v>
      </c>
      <c r="L80" s="55" t="s">
        <v>7</v>
      </c>
      <c r="M80" s="64"/>
      <c r="N80" s="63"/>
      <c r="O80" s="63"/>
      <c r="P80" s="65"/>
      <c r="Q80" s="63"/>
      <c r="R80" s="63"/>
      <c r="S80" s="65"/>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6">
        <f t="shared" si="5"/>
        <v>6882.75</v>
      </c>
      <c r="BB80" s="67">
        <f t="shared" si="6"/>
        <v>6882.75</v>
      </c>
      <c r="BC80" s="62" t="str">
        <f t="shared" si="7"/>
        <v>INR  Six Thousand Eight Hundred &amp; Eighty Two  and Paise Seventy Five Only</v>
      </c>
      <c r="IE80" s="16"/>
      <c r="IF80" s="16"/>
      <c r="IG80" s="16"/>
      <c r="IH80" s="16"/>
      <c r="II80" s="16"/>
    </row>
    <row r="81" spans="1:243" s="15" customFormat="1" ht="63" customHeight="1">
      <c r="A81" s="27">
        <v>69</v>
      </c>
      <c r="B81" s="82" t="s">
        <v>210</v>
      </c>
      <c r="C81" s="49" t="s">
        <v>121</v>
      </c>
      <c r="D81" s="70">
        <v>40</v>
      </c>
      <c r="E81" s="69" t="s">
        <v>137</v>
      </c>
      <c r="F81" s="68">
        <v>717.6</v>
      </c>
      <c r="G81" s="63"/>
      <c r="H81" s="53"/>
      <c r="I81" s="52" t="s">
        <v>40</v>
      </c>
      <c r="J81" s="54">
        <f t="shared" si="4"/>
        <v>1</v>
      </c>
      <c r="K81" s="55" t="s">
        <v>65</v>
      </c>
      <c r="L81" s="55" t="s">
        <v>7</v>
      </c>
      <c r="M81" s="64"/>
      <c r="N81" s="63"/>
      <c r="O81" s="63"/>
      <c r="P81" s="65"/>
      <c r="Q81" s="63"/>
      <c r="R81" s="63"/>
      <c r="S81" s="65"/>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66">
        <f t="shared" si="5"/>
        <v>28704</v>
      </c>
      <c r="BB81" s="67">
        <f t="shared" si="6"/>
        <v>28704</v>
      </c>
      <c r="BC81" s="62" t="str">
        <f t="shared" si="7"/>
        <v>INR  Twenty Eight Thousand Seven Hundred &amp; Four  Only</v>
      </c>
      <c r="IE81" s="16"/>
      <c r="IF81" s="16"/>
      <c r="IG81" s="16"/>
      <c r="IH81" s="16"/>
      <c r="II81" s="16"/>
    </row>
    <row r="82" spans="1:243" s="15" customFormat="1" ht="213.75">
      <c r="A82" s="27">
        <v>70</v>
      </c>
      <c r="B82" s="82" t="s">
        <v>211</v>
      </c>
      <c r="C82" s="49" t="s">
        <v>122</v>
      </c>
      <c r="D82" s="70">
        <v>120</v>
      </c>
      <c r="E82" s="69" t="s">
        <v>137</v>
      </c>
      <c r="F82" s="68">
        <v>487.6</v>
      </c>
      <c r="G82" s="63"/>
      <c r="H82" s="53"/>
      <c r="I82" s="52" t="s">
        <v>40</v>
      </c>
      <c r="J82" s="54">
        <f t="shared" si="4"/>
        <v>1</v>
      </c>
      <c r="K82" s="55" t="s">
        <v>65</v>
      </c>
      <c r="L82" s="55" t="s">
        <v>7</v>
      </c>
      <c r="M82" s="64"/>
      <c r="N82" s="63"/>
      <c r="O82" s="63"/>
      <c r="P82" s="65"/>
      <c r="Q82" s="63"/>
      <c r="R82" s="63"/>
      <c r="S82" s="65"/>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6">
        <f t="shared" si="5"/>
        <v>58512</v>
      </c>
      <c r="BB82" s="67">
        <f t="shared" si="6"/>
        <v>58512</v>
      </c>
      <c r="BC82" s="62" t="str">
        <f t="shared" si="7"/>
        <v>INR  Fifty Eight Thousand Five Hundred &amp; Twelve  Only</v>
      </c>
      <c r="IE82" s="16"/>
      <c r="IF82" s="16"/>
      <c r="IG82" s="16"/>
      <c r="IH82" s="16"/>
      <c r="II82" s="16"/>
    </row>
    <row r="83" spans="1:243" s="15" customFormat="1" ht="33.75" customHeight="1">
      <c r="A83" s="27">
        <v>71</v>
      </c>
      <c r="B83" s="82" t="s">
        <v>212</v>
      </c>
      <c r="C83" s="49" t="s">
        <v>123</v>
      </c>
      <c r="D83" s="70">
        <v>1</v>
      </c>
      <c r="E83" s="69" t="s">
        <v>138</v>
      </c>
      <c r="F83" s="68">
        <v>3467.25</v>
      </c>
      <c r="G83" s="63"/>
      <c r="H83" s="53"/>
      <c r="I83" s="52" t="s">
        <v>40</v>
      </c>
      <c r="J83" s="54">
        <f t="shared" si="4"/>
        <v>1</v>
      </c>
      <c r="K83" s="55" t="s">
        <v>65</v>
      </c>
      <c r="L83" s="55" t="s">
        <v>7</v>
      </c>
      <c r="M83" s="64"/>
      <c r="N83" s="63"/>
      <c r="O83" s="63"/>
      <c r="P83" s="65"/>
      <c r="Q83" s="63"/>
      <c r="R83" s="63"/>
      <c r="S83" s="65"/>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66">
        <f t="shared" si="5"/>
        <v>3467.25</v>
      </c>
      <c r="BB83" s="67">
        <f t="shared" si="6"/>
        <v>3467.25</v>
      </c>
      <c r="BC83" s="62" t="str">
        <f t="shared" si="7"/>
        <v>INR  Three Thousand Four Hundred &amp; Sixty Seven  and Paise Twenty Five Only</v>
      </c>
      <c r="IE83" s="16"/>
      <c r="IF83" s="16"/>
      <c r="IG83" s="16"/>
      <c r="IH83" s="16"/>
      <c r="II83" s="16"/>
    </row>
    <row r="84" spans="1:243" s="15" customFormat="1" ht="32.25" customHeight="1">
      <c r="A84" s="27">
        <v>72</v>
      </c>
      <c r="B84" s="82" t="s">
        <v>213</v>
      </c>
      <c r="C84" s="49" t="s">
        <v>124</v>
      </c>
      <c r="D84" s="70">
        <v>5</v>
      </c>
      <c r="E84" s="69" t="s">
        <v>138</v>
      </c>
      <c r="F84" s="68">
        <v>3467.25</v>
      </c>
      <c r="G84" s="63"/>
      <c r="H84" s="53"/>
      <c r="I84" s="52" t="s">
        <v>40</v>
      </c>
      <c r="J84" s="54">
        <f t="shared" si="4"/>
        <v>1</v>
      </c>
      <c r="K84" s="55" t="s">
        <v>65</v>
      </c>
      <c r="L84" s="55" t="s">
        <v>7</v>
      </c>
      <c r="M84" s="64"/>
      <c r="N84" s="63"/>
      <c r="O84" s="63"/>
      <c r="P84" s="65"/>
      <c r="Q84" s="63"/>
      <c r="R84" s="63"/>
      <c r="S84" s="65"/>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6">
        <f t="shared" si="5"/>
        <v>17336.25</v>
      </c>
      <c r="BB84" s="67">
        <f t="shared" si="6"/>
        <v>17336.25</v>
      </c>
      <c r="BC84" s="62" t="str">
        <f t="shared" si="7"/>
        <v>INR  Seventeen Thousand Three Hundred &amp; Thirty Six  and Paise Twenty Five Only</v>
      </c>
      <c r="IE84" s="16"/>
      <c r="IF84" s="16"/>
      <c r="IG84" s="16"/>
      <c r="IH84" s="16"/>
      <c r="II84" s="16"/>
    </row>
    <row r="85" spans="1:243" s="15" customFormat="1" ht="37.5" customHeight="1">
      <c r="A85" s="27">
        <v>73</v>
      </c>
      <c r="B85" s="82" t="s">
        <v>214</v>
      </c>
      <c r="C85" s="49" t="s">
        <v>125</v>
      </c>
      <c r="D85" s="70">
        <v>4</v>
      </c>
      <c r="E85" s="69" t="s">
        <v>138</v>
      </c>
      <c r="F85" s="68">
        <v>920</v>
      </c>
      <c r="G85" s="63"/>
      <c r="H85" s="53"/>
      <c r="I85" s="52" t="s">
        <v>40</v>
      </c>
      <c r="J85" s="54">
        <f t="shared" si="4"/>
        <v>1</v>
      </c>
      <c r="K85" s="55" t="s">
        <v>65</v>
      </c>
      <c r="L85" s="55" t="s">
        <v>7</v>
      </c>
      <c r="M85" s="64"/>
      <c r="N85" s="63"/>
      <c r="O85" s="63"/>
      <c r="P85" s="65"/>
      <c r="Q85" s="63"/>
      <c r="R85" s="63"/>
      <c r="S85" s="65"/>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66">
        <f t="shared" si="5"/>
        <v>3680</v>
      </c>
      <c r="BB85" s="67">
        <f t="shared" si="6"/>
        <v>3680</v>
      </c>
      <c r="BC85" s="62" t="str">
        <f t="shared" si="7"/>
        <v>INR  Three Thousand Six Hundred &amp; Eighty  Only</v>
      </c>
      <c r="IE85" s="16"/>
      <c r="IF85" s="16"/>
      <c r="IG85" s="16"/>
      <c r="IH85" s="16"/>
      <c r="II85" s="16"/>
    </row>
    <row r="86" spans="1:243" s="15" customFormat="1" ht="29.25" customHeight="1">
      <c r="A86" s="27">
        <v>74</v>
      </c>
      <c r="B86" s="82" t="s">
        <v>215</v>
      </c>
      <c r="C86" s="49" t="s">
        <v>126</v>
      </c>
      <c r="D86" s="70">
        <v>6</v>
      </c>
      <c r="E86" s="69" t="s">
        <v>138</v>
      </c>
      <c r="F86" s="68">
        <v>166.75</v>
      </c>
      <c r="G86" s="63"/>
      <c r="H86" s="53"/>
      <c r="I86" s="52" t="s">
        <v>40</v>
      </c>
      <c r="J86" s="54">
        <f t="shared" si="4"/>
        <v>1</v>
      </c>
      <c r="K86" s="55" t="s">
        <v>65</v>
      </c>
      <c r="L86" s="55" t="s">
        <v>7</v>
      </c>
      <c r="M86" s="64"/>
      <c r="N86" s="63"/>
      <c r="O86" s="63"/>
      <c r="P86" s="65"/>
      <c r="Q86" s="63"/>
      <c r="R86" s="63"/>
      <c r="S86" s="65"/>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6">
        <f t="shared" si="5"/>
        <v>1000.5</v>
      </c>
      <c r="BB86" s="67">
        <f t="shared" si="6"/>
        <v>1000.5</v>
      </c>
      <c r="BC86" s="62" t="str">
        <f t="shared" si="7"/>
        <v>INR  One Thousand    and Paise Fifty Only</v>
      </c>
      <c r="IE86" s="16"/>
      <c r="IF86" s="16"/>
      <c r="IG86" s="16"/>
      <c r="IH86" s="16"/>
      <c r="II86" s="16"/>
    </row>
    <row r="87" spans="1:243" s="15" customFormat="1" ht="27.75" customHeight="1">
      <c r="A87" s="27">
        <v>75</v>
      </c>
      <c r="B87" s="82" t="s">
        <v>216</v>
      </c>
      <c r="C87" s="49" t="s">
        <v>127</v>
      </c>
      <c r="D87" s="70">
        <v>2</v>
      </c>
      <c r="E87" s="69" t="s">
        <v>138</v>
      </c>
      <c r="F87" s="68">
        <v>266.8</v>
      </c>
      <c r="G87" s="63"/>
      <c r="H87" s="53"/>
      <c r="I87" s="52" t="s">
        <v>40</v>
      </c>
      <c r="J87" s="54">
        <f t="shared" si="4"/>
        <v>1</v>
      </c>
      <c r="K87" s="55" t="s">
        <v>65</v>
      </c>
      <c r="L87" s="55" t="s">
        <v>7</v>
      </c>
      <c r="M87" s="64"/>
      <c r="N87" s="63"/>
      <c r="O87" s="63"/>
      <c r="P87" s="65"/>
      <c r="Q87" s="63"/>
      <c r="R87" s="63"/>
      <c r="S87" s="65"/>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66">
        <f t="shared" si="5"/>
        <v>533.6</v>
      </c>
      <c r="BB87" s="67">
        <f t="shared" si="6"/>
        <v>533.6</v>
      </c>
      <c r="BC87" s="62" t="str">
        <f t="shared" si="7"/>
        <v>INR  Five Hundred &amp; Thirty Three  and Paise Sixty Only</v>
      </c>
      <c r="IE87" s="16"/>
      <c r="IF87" s="16"/>
      <c r="IG87" s="16"/>
      <c r="IH87" s="16"/>
      <c r="II87" s="16"/>
    </row>
    <row r="88" spans="1:243" s="15" customFormat="1" ht="33" customHeight="1">
      <c r="A88" s="27">
        <v>76</v>
      </c>
      <c r="B88" s="82" t="s">
        <v>217</v>
      </c>
      <c r="C88" s="49" t="s">
        <v>128</v>
      </c>
      <c r="D88" s="70">
        <v>5</v>
      </c>
      <c r="E88" s="69" t="s">
        <v>138</v>
      </c>
      <c r="F88" s="68">
        <v>141.45</v>
      </c>
      <c r="G88" s="63"/>
      <c r="H88" s="53"/>
      <c r="I88" s="52" t="s">
        <v>40</v>
      </c>
      <c r="J88" s="54">
        <f t="shared" si="4"/>
        <v>1</v>
      </c>
      <c r="K88" s="55" t="s">
        <v>65</v>
      </c>
      <c r="L88" s="55" t="s">
        <v>7</v>
      </c>
      <c r="M88" s="64"/>
      <c r="N88" s="63"/>
      <c r="O88" s="63"/>
      <c r="P88" s="65"/>
      <c r="Q88" s="63"/>
      <c r="R88" s="63"/>
      <c r="S88" s="65"/>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6">
        <f t="shared" si="5"/>
        <v>707.25</v>
      </c>
      <c r="BB88" s="67">
        <f t="shared" si="6"/>
        <v>707.25</v>
      </c>
      <c r="BC88" s="62" t="str">
        <f t="shared" si="7"/>
        <v>INR  Seven Hundred &amp; Seven  and Paise Twenty Five Only</v>
      </c>
      <c r="IE88" s="16"/>
      <c r="IF88" s="16"/>
      <c r="IG88" s="16"/>
      <c r="IH88" s="16"/>
      <c r="II88" s="16"/>
    </row>
    <row r="89" spans="1:243" s="15" customFormat="1" ht="30.75" customHeight="1">
      <c r="A89" s="27">
        <v>77</v>
      </c>
      <c r="B89" s="82" t="s">
        <v>218</v>
      </c>
      <c r="C89" s="49" t="s">
        <v>129</v>
      </c>
      <c r="D89" s="70">
        <v>6</v>
      </c>
      <c r="E89" s="69" t="s">
        <v>138</v>
      </c>
      <c r="F89" s="68">
        <v>182.85</v>
      </c>
      <c r="G89" s="63"/>
      <c r="H89" s="53"/>
      <c r="I89" s="52" t="s">
        <v>40</v>
      </c>
      <c r="J89" s="54">
        <f t="shared" si="4"/>
        <v>1</v>
      </c>
      <c r="K89" s="55" t="s">
        <v>65</v>
      </c>
      <c r="L89" s="55" t="s">
        <v>7</v>
      </c>
      <c r="M89" s="64"/>
      <c r="N89" s="63"/>
      <c r="O89" s="63"/>
      <c r="P89" s="65"/>
      <c r="Q89" s="63"/>
      <c r="R89" s="63"/>
      <c r="S89" s="65"/>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6">
        <f t="shared" si="5"/>
        <v>1097.1</v>
      </c>
      <c r="BB89" s="67">
        <f t="shared" si="6"/>
        <v>1097.1</v>
      </c>
      <c r="BC89" s="62" t="str">
        <f t="shared" si="7"/>
        <v>INR  One Thousand  &amp;Ninety Seven  and Paise Ten Only</v>
      </c>
      <c r="IE89" s="16"/>
      <c r="IF89" s="16"/>
      <c r="IG89" s="16"/>
      <c r="IH89" s="16"/>
      <c r="II89" s="16"/>
    </row>
    <row r="90" spans="1:243" s="15" customFormat="1" ht="39" customHeight="1">
      <c r="A90" s="27">
        <v>78</v>
      </c>
      <c r="B90" s="82" t="s">
        <v>219</v>
      </c>
      <c r="C90" s="49" t="s">
        <v>130</v>
      </c>
      <c r="D90" s="70">
        <v>2</v>
      </c>
      <c r="E90" s="69" t="s">
        <v>234</v>
      </c>
      <c r="F90" s="68">
        <v>193.2</v>
      </c>
      <c r="G90" s="63"/>
      <c r="H90" s="53"/>
      <c r="I90" s="52" t="s">
        <v>40</v>
      </c>
      <c r="J90" s="54">
        <f t="shared" si="4"/>
        <v>1</v>
      </c>
      <c r="K90" s="55" t="s">
        <v>65</v>
      </c>
      <c r="L90" s="55" t="s">
        <v>7</v>
      </c>
      <c r="M90" s="64"/>
      <c r="N90" s="63"/>
      <c r="O90" s="63"/>
      <c r="P90" s="65"/>
      <c r="Q90" s="63"/>
      <c r="R90" s="63"/>
      <c r="S90" s="65"/>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6">
        <f t="shared" si="5"/>
        <v>386.4</v>
      </c>
      <c r="BB90" s="67">
        <f t="shared" si="6"/>
        <v>386.4</v>
      </c>
      <c r="BC90" s="62" t="str">
        <f t="shared" si="7"/>
        <v>INR  Three Hundred &amp; Eighty Six  and Paise Forty Only</v>
      </c>
      <c r="IE90" s="16"/>
      <c r="IF90" s="16"/>
      <c r="IG90" s="16"/>
      <c r="IH90" s="16"/>
      <c r="II90" s="16"/>
    </row>
    <row r="91" spans="1:243" s="15" customFormat="1" ht="36.75" customHeight="1">
      <c r="A91" s="27">
        <v>79</v>
      </c>
      <c r="B91" s="82" t="s">
        <v>220</v>
      </c>
      <c r="C91" s="49" t="s">
        <v>131</v>
      </c>
      <c r="D91" s="70">
        <v>4</v>
      </c>
      <c r="E91" s="69" t="s">
        <v>138</v>
      </c>
      <c r="F91" s="68">
        <v>69</v>
      </c>
      <c r="G91" s="63"/>
      <c r="H91" s="53"/>
      <c r="I91" s="52" t="s">
        <v>40</v>
      </c>
      <c r="J91" s="54">
        <f t="shared" si="4"/>
        <v>1</v>
      </c>
      <c r="K91" s="55" t="s">
        <v>65</v>
      </c>
      <c r="L91" s="55" t="s">
        <v>7</v>
      </c>
      <c r="M91" s="64"/>
      <c r="N91" s="63"/>
      <c r="O91" s="63"/>
      <c r="P91" s="65"/>
      <c r="Q91" s="63"/>
      <c r="R91" s="63"/>
      <c r="S91" s="65"/>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6">
        <f t="shared" si="5"/>
        <v>276</v>
      </c>
      <c r="BB91" s="67">
        <f t="shared" si="6"/>
        <v>276</v>
      </c>
      <c r="BC91" s="62" t="str">
        <f t="shared" si="7"/>
        <v>INR  Two Hundred &amp; Seventy Six  Only</v>
      </c>
      <c r="IE91" s="16"/>
      <c r="IF91" s="16"/>
      <c r="IG91" s="16"/>
      <c r="IH91" s="16"/>
      <c r="II91" s="16"/>
    </row>
    <row r="92" spans="1:243" s="15" customFormat="1" ht="51" customHeight="1">
      <c r="A92" s="27">
        <v>80</v>
      </c>
      <c r="B92" s="82" t="s">
        <v>221</v>
      </c>
      <c r="C92" s="49" t="s">
        <v>132</v>
      </c>
      <c r="D92" s="70">
        <v>4</v>
      </c>
      <c r="E92" s="69" t="s">
        <v>138</v>
      </c>
      <c r="F92" s="68">
        <v>977.5</v>
      </c>
      <c r="G92" s="63"/>
      <c r="H92" s="53"/>
      <c r="I92" s="52" t="s">
        <v>40</v>
      </c>
      <c r="J92" s="54">
        <f t="shared" si="4"/>
        <v>1</v>
      </c>
      <c r="K92" s="55" t="s">
        <v>65</v>
      </c>
      <c r="L92" s="55" t="s">
        <v>7</v>
      </c>
      <c r="M92" s="64"/>
      <c r="N92" s="63"/>
      <c r="O92" s="63"/>
      <c r="P92" s="65"/>
      <c r="Q92" s="63"/>
      <c r="R92" s="63"/>
      <c r="S92" s="65"/>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66">
        <f t="shared" si="5"/>
        <v>3910</v>
      </c>
      <c r="BB92" s="67">
        <f t="shared" si="6"/>
        <v>3910</v>
      </c>
      <c r="BC92" s="62" t="str">
        <f t="shared" si="7"/>
        <v>INR  Three Thousand Nine Hundred &amp; Ten  Only</v>
      </c>
      <c r="IE92" s="16"/>
      <c r="IF92" s="16"/>
      <c r="IG92" s="16"/>
      <c r="IH92" s="16"/>
      <c r="II92" s="16"/>
    </row>
    <row r="93" spans="1:243" s="15" customFormat="1" ht="28.5" customHeight="1">
      <c r="A93" s="27">
        <v>81</v>
      </c>
      <c r="B93" s="82" t="s">
        <v>222</v>
      </c>
      <c r="C93" s="49" t="s">
        <v>133</v>
      </c>
      <c r="D93" s="70">
        <v>2</v>
      </c>
      <c r="E93" s="69" t="s">
        <v>235</v>
      </c>
      <c r="F93" s="68">
        <v>258.75</v>
      </c>
      <c r="G93" s="63"/>
      <c r="H93" s="53"/>
      <c r="I93" s="52" t="s">
        <v>40</v>
      </c>
      <c r="J93" s="54">
        <f t="shared" si="4"/>
        <v>1</v>
      </c>
      <c r="K93" s="55" t="s">
        <v>65</v>
      </c>
      <c r="L93" s="55" t="s">
        <v>7</v>
      </c>
      <c r="M93" s="64"/>
      <c r="N93" s="63"/>
      <c r="O93" s="63"/>
      <c r="P93" s="65"/>
      <c r="Q93" s="63"/>
      <c r="R93" s="63"/>
      <c r="S93" s="65"/>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6">
        <f t="shared" si="5"/>
        <v>517.5</v>
      </c>
      <c r="BB93" s="67">
        <f t="shared" si="6"/>
        <v>517.5</v>
      </c>
      <c r="BC93" s="62" t="str">
        <f t="shared" si="7"/>
        <v>INR  Five Hundred &amp; Seventeen  and Paise Fifty Only</v>
      </c>
      <c r="IE93" s="16"/>
      <c r="IF93" s="16"/>
      <c r="IG93" s="16"/>
      <c r="IH93" s="16"/>
      <c r="II93" s="16"/>
    </row>
    <row r="94" spans="1:243" s="15" customFormat="1" ht="72.75" customHeight="1">
      <c r="A94" s="27">
        <v>82</v>
      </c>
      <c r="B94" s="82" t="s">
        <v>223</v>
      </c>
      <c r="C94" s="49" t="s">
        <v>134</v>
      </c>
      <c r="D94" s="70">
        <v>1</v>
      </c>
      <c r="E94" s="69" t="s">
        <v>229</v>
      </c>
      <c r="F94" s="68">
        <v>3479.9</v>
      </c>
      <c r="G94" s="63"/>
      <c r="H94" s="53"/>
      <c r="I94" s="52" t="s">
        <v>40</v>
      </c>
      <c r="J94" s="54">
        <f t="shared" si="4"/>
        <v>1</v>
      </c>
      <c r="K94" s="55" t="s">
        <v>65</v>
      </c>
      <c r="L94" s="55" t="s">
        <v>7</v>
      </c>
      <c r="M94" s="64"/>
      <c r="N94" s="63"/>
      <c r="O94" s="63"/>
      <c r="P94" s="65"/>
      <c r="Q94" s="63"/>
      <c r="R94" s="63"/>
      <c r="S94" s="65"/>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6">
        <f t="shared" si="5"/>
        <v>3479.9</v>
      </c>
      <c r="BB94" s="67">
        <f t="shared" si="6"/>
        <v>3479.9</v>
      </c>
      <c r="BC94" s="62" t="str">
        <f t="shared" si="7"/>
        <v>INR  Three Thousand Four Hundred &amp; Seventy Nine  and Paise Ninety Only</v>
      </c>
      <c r="IE94" s="16"/>
      <c r="IF94" s="16"/>
      <c r="IG94" s="16"/>
      <c r="IH94" s="16"/>
      <c r="II94" s="16"/>
    </row>
    <row r="95" spans="1:243" s="15" customFormat="1" ht="21.75" customHeight="1">
      <c r="A95" s="27">
        <v>83</v>
      </c>
      <c r="B95" s="93" t="s">
        <v>238</v>
      </c>
      <c r="C95" s="49" t="s">
        <v>253</v>
      </c>
      <c r="D95" s="50"/>
      <c r="E95" s="51"/>
      <c r="F95" s="52"/>
      <c r="G95" s="53"/>
      <c r="H95" s="53"/>
      <c r="I95" s="52"/>
      <c r="J95" s="54"/>
      <c r="K95" s="55"/>
      <c r="L95" s="55"/>
      <c r="M95" s="56"/>
      <c r="N95" s="57"/>
      <c r="O95" s="57"/>
      <c r="P95" s="58"/>
      <c r="Q95" s="57"/>
      <c r="R95" s="57"/>
      <c r="S95" s="58"/>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0"/>
      <c r="BB95" s="61"/>
      <c r="BC95" s="62"/>
      <c r="IE95" s="16"/>
      <c r="IF95" s="16"/>
      <c r="IG95" s="16"/>
      <c r="IH95" s="16"/>
      <c r="II95" s="16"/>
    </row>
    <row r="96" spans="1:243" s="15" customFormat="1" ht="51.75" customHeight="1">
      <c r="A96" s="27">
        <v>84</v>
      </c>
      <c r="B96" s="90" t="s">
        <v>239</v>
      </c>
      <c r="C96" s="49" t="s">
        <v>254</v>
      </c>
      <c r="D96" s="69">
        <v>2</v>
      </c>
      <c r="E96" s="80" t="s">
        <v>270</v>
      </c>
      <c r="F96" s="69">
        <v>10166</v>
      </c>
      <c r="G96" s="63"/>
      <c r="H96" s="53"/>
      <c r="I96" s="52" t="s">
        <v>40</v>
      </c>
      <c r="J96" s="54">
        <f>IF(I96="Less(-)",-1,1)</f>
        <v>1</v>
      </c>
      <c r="K96" s="55" t="s">
        <v>65</v>
      </c>
      <c r="L96" s="55" t="s">
        <v>7</v>
      </c>
      <c r="M96" s="64"/>
      <c r="N96" s="63"/>
      <c r="O96" s="63"/>
      <c r="P96" s="65"/>
      <c r="Q96" s="63"/>
      <c r="R96" s="63"/>
      <c r="S96" s="65"/>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6">
        <f>total_amount_ba($B$2,$D$2,D96,F96,J96,K96,M96)</f>
        <v>20332</v>
      </c>
      <c r="BB96" s="67">
        <f>BA96+SUM(N96:AZ96)</f>
        <v>20332</v>
      </c>
      <c r="BC96" s="62" t="str">
        <f>SpellNumber(L96,BB96)</f>
        <v>INR  Twenty Thousand Three Hundred &amp; Thirty Two  Only</v>
      </c>
      <c r="IE96" s="16"/>
      <c r="IF96" s="16"/>
      <c r="IG96" s="16"/>
      <c r="IH96" s="16"/>
      <c r="II96" s="16"/>
    </row>
    <row r="97" spans="1:243" s="15" customFormat="1" ht="43.5" customHeight="1">
      <c r="A97" s="27">
        <v>85</v>
      </c>
      <c r="B97" s="90" t="s">
        <v>240</v>
      </c>
      <c r="C97" s="49" t="s">
        <v>255</v>
      </c>
      <c r="D97" s="69">
        <v>3</v>
      </c>
      <c r="E97" s="80" t="s">
        <v>270</v>
      </c>
      <c r="F97" s="69">
        <v>17679</v>
      </c>
      <c r="G97" s="63"/>
      <c r="H97" s="53"/>
      <c r="I97" s="52" t="s">
        <v>40</v>
      </c>
      <c r="J97" s="54">
        <f>IF(I97="Less(-)",-1,1)</f>
        <v>1</v>
      </c>
      <c r="K97" s="55" t="s">
        <v>65</v>
      </c>
      <c r="L97" s="55" t="s">
        <v>7</v>
      </c>
      <c r="M97" s="64"/>
      <c r="N97" s="63"/>
      <c r="O97" s="63"/>
      <c r="P97" s="65"/>
      <c r="Q97" s="63"/>
      <c r="R97" s="63"/>
      <c r="S97" s="65"/>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6">
        <f>total_amount_ba($B$2,$D$2,D97,F97,J97,K97,M97)</f>
        <v>53037</v>
      </c>
      <c r="BB97" s="67">
        <f>BA97+SUM(N97:AZ97)</f>
        <v>53037</v>
      </c>
      <c r="BC97" s="62" t="str">
        <f>SpellNumber(L97,BB97)</f>
        <v>INR  Fifty Three Thousand  &amp;Thirty Seven  Only</v>
      </c>
      <c r="IE97" s="16"/>
      <c r="IF97" s="16"/>
      <c r="IG97" s="16"/>
      <c r="IH97" s="16"/>
      <c r="II97" s="16"/>
    </row>
    <row r="98" spans="1:243" s="15" customFormat="1" ht="48" customHeight="1">
      <c r="A98" s="27">
        <v>86</v>
      </c>
      <c r="B98" s="90" t="s">
        <v>241</v>
      </c>
      <c r="C98" s="49" t="s">
        <v>256</v>
      </c>
      <c r="D98" s="69">
        <v>7</v>
      </c>
      <c r="E98" s="80" t="s">
        <v>270</v>
      </c>
      <c r="F98" s="69">
        <v>30055</v>
      </c>
      <c r="G98" s="63"/>
      <c r="H98" s="53"/>
      <c r="I98" s="52" t="s">
        <v>40</v>
      </c>
      <c r="J98" s="54">
        <f>IF(I98="Less(-)",-1,1)</f>
        <v>1</v>
      </c>
      <c r="K98" s="55" t="s">
        <v>65</v>
      </c>
      <c r="L98" s="55" t="s">
        <v>7</v>
      </c>
      <c r="M98" s="64"/>
      <c r="N98" s="63"/>
      <c r="O98" s="63"/>
      <c r="P98" s="65"/>
      <c r="Q98" s="63"/>
      <c r="R98" s="63"/>
      <c r="S98" s="65"/>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6">
        <f>total_amount_ba($B$2,$D$2,D98,F98,J98,K98,M98)</f>
        <v>210385</v>
      </c>
      <c r="BB98" s="67">
        <f>BA98+SUM(N98:AZ98)</f>
        <v>210385</v>
      </c>
      <c r="BC98" s="62" t="str">
        <f>SpellNumber(L98,BB98)</f>
        <v>INR  Two Lakh Ten Thousand Three Hundred &amp; Eighty Five  Only</v>
      </c>
      <c r="IE98" s="16"/>
      <c r="IF98" s="16"/>
      <c r="IG98" s="16"/>
      <c r="IH98" s="16"/>
      <c r="II98" s="16"/>
    </row>
    <row r="99" spans="1:243" s="15" customFormat="1" ht="40.5" customHeight="1">
      <c r="A99" s="27">
        <v>87</v>
      </c>
      <c r="B99" s="90" t="s">
        <v>273</v>
      </c>
      <c r="C99" s="49" t="s">
        <v>257</v>
      </c>
      <c r="D99" s="50"/>
      <c r="E99" s="51"/>
      <c r="F99" s="52"/>
      <c r="G99" s="53"/>
      <c r="H99" s="53"/>
      <c r="I99" s="52"/>
      <c r="J99" s="54"/>
      <c r="K99" s="55"/>
      <c r="L99" s="55"/>
      <c r="M99" s="56"/>
      <c r="N99" s="57"/>
      <c r="O99" s="57"/>
      <c r="P99" s="58"/>
      <c r="Q99" s="57"/>
      <c r="R99" s="57"/>
      <c r="S99" s="58"/>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60"/>
      <c r="BB99" s="61"/>
      <c r="BC99" s="62"/>
      <c r="IE99" s="16"/>
      <c r="IF99" s="16"/>
      <c r="IG99" s="16"/>
      <c r="IH99" s="16"/>
      <c r="II99" s="16"/>
    </row>
    <row r="100" spans="1:243" s="15" customFormat="1" ht="23.25" customHeight="1">
      <c r="A100" s="27">
        <v>88</v>
      </c>
      <c r="B100" s="90" t="s">
        <v>242</v>
      </c>
      <c r="C100" s="49" t="s">
        <v>258</v>
      </c>
      <c r="D100" s="69">
        <v>2</v>
      </c>
      <c r="E100" s="80" t="s">
        <v>270</v>
      </c>
      <c r="F100" s="81">
        <v>643</v>
      </c>
      <c r="G100" s="63"/>
      <c r="H100" s="53"/>
      <c r="I100" s="52" t="s">
        <v>40</v>
      </c>
      <c r="J100" s="54">
        <f>IF(I100="Less(-)",-1,1)</f>
        <v>1</v>
      </c>
      <c r="K100" s="55" t="s">
        <v>65</v>
      </c>
      <c r="L100" s="55" t="s">
        <v>7</v>
      </c>
      <c r="M100" s="64"/>
      <c r="N100" s="63"/>
      <c r="O100" s="63"/>
      <c r="P100" s="65"/>
      <c r="Q100" s="63"/>
      <c r="R100" s="63"/>
      <c r="S100" s="65"/>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6">
        <f>total_amount_ba($B$2,$D$2,D100,F100,J100,K100,M100)</f>
        <v>1286</v>
      </c>
      <c r="BB100" s="67">
        <f>BA100+SUM(N100:AZ100)</f>
        <v>1286</v>
      </c>
      <c r="BC100" s="62" t="str">
        <f>SpellNumber(L100,BB100)</f>
        <v>INR  One Thousand Two Hundred &amp; Eighty Six  Only</v>
      </c>
      <c r="IE100" s="16"/>
      <c r="IF100" s="16"/>
      <c r="IG100" s="16"/>
      <c r="IH100" s="16"/>
      <c r="II100" s="16"/>
    </row>
    <row r="101" spans="1:243" s="15" customFormat="1" ht="66.75" customHeight="1">
      <c r="A101" s="27">
        <v>89</v>
      </c>
      <c r="B101" s="90" t="s">
        <v>243</v>
      </c>
      <c r="C101" s="49" t="s">
        <v>259</v>
      </c>
      <c r="D101" s="50"/>
      <c r="E101" s="51"/>
      <c r="F101" s="52"/>
      <c r="G101" s="53"/>
      <c r="H101" s="53"/>
      <c r="I101" s="52"/>
      <c r="J101" s="54"/>
      <c r="K101" s="55"/>
      <c r="L101" s="55"/>
      <c r="M101" s="56"/>
      <c r="N101" s="57"/>
      <c r="O101" s="57"/>
      <c r="P101" s="58"/>
      <c r="Q101" s="57"/>
      <c r="R101" s="57"/>
      <c r="S101" s="58"/>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0"/>
      <c r="BB101" s="61"/>
      <c r="BC101" s="62"/>
      <c r="IE101" s="16"/>
      <c r="IF101" s="16"/>
      <c r="IG101" s="16"/>
      <c r="IH101" s="16"/>
      <c r="II101" s="16"/>
    </row>
    <row r="102" spans="1:243" s="15" customFormat="1" ht="22.5" customHeight="1">
      <c r="A102" s="27">
        <v>90</v>
      </c>
      <c r="B102" s="79" t="s">
        <v>244</v>
      </c>
      <c r="C102" s="49" t="s">
        <v>260</v>
      </c>
      <c r="D102" s="69">
        <v>2</v>
      </c>
      <c r="E102" s="80" t="s">
        <v>270</v>
      </c>
      <c r="F102" s="81">
        <v>312</v>
      </c>
      <c r="G102" s="63"/>
      <c r="H102" s="53"/>
      <c r="I102" s="52" t="s">
        <v>40</v>
      </c>
      <c r="J102" s="54">
        <f aca="true" t="shared" si="8" ref="J102:J107">IF(I102="Less(-)",-1,1)</f>
        <v>1</v>
      </c>
      <c r="K102" s="55" t="s">
        <v>65</v>
      </c>
      <c r="L102" s="55" t="s">
        <v>7</v>
      </c>
      <c r="M102" s="64"/>
      <c r="N102" s="63"/>
      <c r="O102" s="63"/>
      <c r="P102" s="65"/>
      <c r="Q102" s="63"/>
      <c r="R102" s="63"/>
      <c r="S102" s="65"/>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6">
        <f aca="true" t="shared" si="9" ref="BA102:BA107">total_amount_ba($B$2,$D$2,D102,F102,J102,K102,M102)</f>
        <v>624</v>
      </c>
      <c r="BB102" s="67">
        <f aca="true" t="shared" si="10" ref="BB102:BB107">BA102+SUM(N102:AZ102)</f>
        <v>624</v>
      </c>
      <c r="BC102" s="62" t="str">
        <f aca="true" t="shared" si="11" ref="BC102:BC107">SpellNumber(L102,BB102)</f>
        <v>INR  Six Hundred &amp; Twenty Four  Only</v>
      </c>
      <c r="IE102" s="16"/>
      <c r="IF102" s="16"/>
      <c r="IG102" s="16"/>
      <c r="IH102" s="16"/>
      <c r="II102" s="16"/>
    </row>
    <row r="103" spans="1:243" s="15" customFormat="1" ht="121.5" customHeight="1">
      <c r="A103" s="27">
        <v>91</v>
      </c>
      <c r="B103" s="90" t="s">
        <v>245</v>
      </c>
      <c r="C103" s="49" t="s">
        <v>261</v>
      </c>
      <c r="D103" s="69">
        <v>12</v>
      </c>
      <c r="E103" s="80" t="s">
        <v>270</v>
      </c>
      <c r="F103" s="69">
        <v>527</v>
      </c>
      <c r="G103" s="63"/>
      <c r="H103" s="53"/>
      <c r="I103" s="52" t="s">
        <v>40</v>
      </c>
      <c r="J103" s="54">
        <f t="shared" si="8"/>
        <v>1</v>
      </c>
      <c r="K103" s="55" t="s">
        <v>65</v>
      </c>
      <c r="L103" s="55" t="s">
        <v>7</v>
      </c>
      <c r="M103" s="64"/>
      <c r="N103" s="63"/>
      <c r="O103" s="63"/>
      <c r="P103" s="65"/>
      <c r="Q103" s="63"/>
      <c r="R103" s="63"/>
      <c r="S103" s="65"/>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66">
        <f t="shared" si="9"/>
        <v>6324</v>
      </c>
      <c r="BB103" s="67">
        <f t="shared" si="10"/>
        <v>6324</v>
      </c>
      <c r="BC103" s="62" t="str">
        <f t="shared" si="11"/>
        <v>INR  Six Thousand Three Hundred &amp; Twenty Four  Only</v>
      </c>
      <c r="IE103" s="16"/>
      <c r="IF103" s="16"/>
      <c r="IG103" s="16"/>
      <c r="IH103" s="16"/>
      <c r="II103" s="16"/>
    </row>
    <row r="104" spans="1:243" s="15" customFormat="1" ht="24" customHeight="1">
      <c r="A104" s="27">
        <v>92</v>
      </c>
      <c r="B104" s="91" t="s">
        <v>246</v>
      </c>
      <c r="C104" s="49" t="s">
        <v>262</v>
      </c>
      <c r="D104" s="69">
        <v>10</v>
      </c>
      <c r="E104" s="80" t="s">
        <v>270</v>
      </c>
      <c r="F104" s="81">
        <v>895</v>
      </c>
      <c r="G104" s="63"/>
      <c r="H104" s="53"/>
      <c r="I104" s="52" t="s">
        <v>40</v>
      </c>
      <c r="J104" s="54">
        <f t="shared" si="8"/>
        <v>1</v>
      </c>
      <c r="K104" s="55" t="s">
        <v>65</v>
      </c>
      <c r="L104" s="55" t="s">
        <v>7</v>
      </c>
      <c r="M104" s="64"/>
      <c r="N104" s="63"/>
      <c r="O104" s="63"/>
      <c r="P104" s="65"/>
      <c r="Q104" s="63"/>
      <c r="R104" s="63"/>
      <c r="S104" s="65"/>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66">
        <f t="shared" si="9"/>
        <v>8950</v>
      </c>
      <c r="BB104" s="67">
        <f t="shared" si="10"/>
        <v>8950</v>
      </c>
      <c r="BC104" s="62" t="str">
        <f t="shared" si="11"/>
        <v>INR  Eight Thousand Nine Hundred &amp; Fifty  Only</v>
      </c>
      <c r="IE104" s="16"/>
      <c r="IF104" s="16"/>
      <c r="IG104" s="16"/>
      <c r="IH104" s="16"/>
      <c r="II104" s="16"/>
    </row>
    <row r="105" spans="1:243" s="15" customFormat="1" ht="79.5" customHeight="1">
      <c r="A105" s="27">
        <v>93</v>
      </c>
      <c r="B105" s="85" t="s">
        <v>247</v>
      </c>
      <c r="C105" s="49" t="s">
        <v>263</v>
      </c>
      <c r="D105" s="69">
        <v>120</v>
      </c>
      <c r="E105" s="80" t="s">
        <v>271</v>
      </c>
      <c r="F105" s="69">
        <v>181</v>
      </c>
      <c r="G105" s="63"/>
      <c r="H105" s="53"/>
      <c r="I105" s="52" t="s">
        <v>40</v>
      </c>
      <c r="J105" s="54">
        <f t="shared" si="8"/>
        <v>1</v>
      </c>
      <c r="K105" s="55" t="s">
        <v>65</v>
      </c>
      <c r="L105" s="55" t="s">
        <v>7</v>
      </c>
      <c r="M105" s="64"/>
      <c r="N105" s="63"/>
      <c r="O105" s="63"/>
      <c r="P105" s="65"/>
      <c r="Q105" s="63"/>
      <c r="R105" s="63"/>
      <c r="S105" s="65"/>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6">
        <f t="shared" si="9"/>
        <v>21720</v>
      </c>
      <c r="BB105" s="67">
        <f t="shared" si="10"/>
        <v>21720</v>
      </c>
      <c r="BC105" s="62" t="str">
        <f t="shared" si="11"/>
        <v>INR  Twenty One Thousand Seven Hundred &amp; Twenty  Only</v>
      </c>
      <c r="IE105" s="16"/>
      <c r="IF105" s="16"/>
      <c r="IG105" s="16"/>
      <c r="IH105" s="16"/>
      <c r="II105" s="16"/>
    </row>
    <row r="106" spans="1:243" s="15" customFormat="1" ht="29.25" customHeight="1">
      <c r="A106" s="27">
        <v>94</v>
      </c>
      <c r="B106" s="91" t="s">
        <v>248</v>
      </c>
      <c r="C106" s="49" t="s">
        <v>264</v>
      </c>
      <c r="D106" s="69">
        <v>120</v>
      </c>
      <c r="E106" s="80" t="s">
        <v>271</v>
      </c>
      <c r="F106" s="81">
        <v>93</v>
      </c>
      <c r="G106" s="63"/>
      <c r="H106" s="53"/>
      <c r="I106" s="52" t="s">
        <v>40</v>
      </c>
      <c r="J106" s="54">
        <f t="shared" si="8"/>
        <v>1</v>
      </c>
      <c r="K106" s="55" t="s">
        <v>65</v>
      </c>
      <c r="L106" s="55" t="s">
        <v>7</v>
      </c>
      <c r="M106" s="64"/>
      <c r="N106" s="63"/>
      <c r="O106" s="63"/>
      <c r="P106" s="65"/>
      <c r="Q106" s="63"/>
      <c r="R106" s="63"/>
      <c r="S106" s="65"/>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6">
        <f t="shared" si="9"/>
        <v>11160</v>
      </c>
      <c r="BB106" s="67">
        <f t="shared" si="10"/>
        <v>11160</v>
      </c>
      <c r="BC106" s="62" t="str">
        <f t="shared" si="11"/>
        <v>INR  Eleven Thousand One Hundred &amp; Sixty  Only</v>
      </c>
      <c r="IE106" s="16"/>
      <c r="IF106" s="16"/>
      <c r="IG106" s="16"/>
      <c r="IH106" s="16"/>
      <c r="II106" s="16"/>
    </row>
    <row r="107" spans="1:243" s="15" customFormat="1" ht="78.75" customHeight="1">
      <c r="A107" s="27">
        <v>95</v>
      </c>
      <c r="B107" s="85" t="s">
        <v>275</v>
      </c>
      <c r="C107" s="49" t="s">
        <v>265</v>
      </c>
      <c r="D107" s="69">
        <v>12</v>
      </c>
      <c r="E107" s="80" t="s">
        <v>39</v>
      </c>
      <c r="F107" s="69">
        <v>74</v>
      </c>
      <c r="G107" s="63"/>
      <c r="H107" s="53"/>
      <c r="I107" s="52" t="s">
        <v>40</v>
      </c>
      <c r="J107" s="54">
        <f t="shared" si="8"/>
        <v>1</v>
      </c>
      <c r="K107" s="55" t="s">
        <v>65</v>
      </c>
      <c r="L107" s="55" t="s">
        <v>7</v>
      </c>
      <c r="M107" s="64"/>
      <c r="N107" s="63"/>
      <c r="O107" s="63"/>
      <c r="P107" s="65"/>
      <c r="Q107" s="63"/>
      <c r="R107" s="63"/>
      <c r="S107" s="65"/>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6">
        <f t="shared" si="9"/>
        <v>888</v>
      </c>
      <c r="BB107" s="67">
        <f t="shared" si="10"/>
        <v>888</v>
      </c>
      <c r="BC107" s="62" t="str">
        <f t="shared" si="11"/>
        <v>INR  Eight Hundred &amp; Eighty Eight  Only</v>
      </c>
      <c r="IE107" s="16"/>
      <c r="IF107" s="16"/>
      <c r="IG107" s="16"/>
      <c r="IH107" s="16"/>
      <c r="II107" s="16"/>
    </row>
    <row r="108" spans="1:243" s="15" customFormat="1" ht="19.5" customHeight="1">
      <c r="A108" s="27">
        <v>96</v>
      </c>
      <c r="B108" s="92" t="s">
        <v>249</v>
      </c>
      <c r="C108" s="49" t="s">
        <v>266</v>
      </c>
      <c r="D108" s="50"/>
      <c r="E108" s="51"/>
      <c r="F108" s="52"/>
      <c r="G108" s="53"/>
      <c r="H108" s="53"/>
      <c r="I108" s="52"/>
      <c r="J108" s="54"/>
      <c r="K108" s="55"/>
      <c r="L108" s="55"/>
      <c r="M108" s="56"/>
      <c r="N108" s="57"/>
      <c r="O108" s="57"/>
      <c r="P108" s="58"/>
      <c r="Q108" s="57"/>
      <c r="R108" s="57"/>
      <c r="S108" s="58"/>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0"/>
      <c r="BB108" s="61"/>
      <c r="BC108" s="62"/>
      <c r="IE108" s="16"/>
      <c r="IF108" s="16"/>
      <c r="IG108" s="16"/>
      <c r="IH108" s="16"/>
      <c r="II108" s="16"/>
    </row>
    <row r="109" spans="1:243" s="15" customFormat="1" ht="55.5" customHeight="1">
      <c r="A109" s="27">
        <v>97</v>
      </c>
      <c r="B109" s="85" t="s">
        <v>250</v>
      </c>
      <c r="C109" s="49" t="s">
        <v>267</v>
      </c>
      <c r="D109" s="50"/>
      <c r="E109" s="51"/>
      <c r="F109" s="52"/>
      <c r="G109" s="53"/>
      <c r="H109" s="53"/>
      <c r="I109" s="52"/>
      <c r="J109" s="54"/>
      <c r="K109" s="55"/>
      <c r="L109" s="55"/>
      <c r="M109" s="56"/>
      <c r="N109" s="57"/>
      <c r="O109" s="57"/>
      <c r="P109" s="58"/>
      <c r="Q109" s="57"/>
      <c r="R109" s="57"/>
      <c r="S109" s="58"/>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0"/>
      <c r="BB109" s="61"/>
      <c r="BC109" s="62"/>
      <c r="IE109" s="16"/>
      <c r="IF109" s="16"/>
      <c r="IG109" s="16"/>
      <c r="IH109" s="16"/>
      <c r="II109" s="16"/>
    </row>
    <row r="110" spans="1:243" s="15" customFormat="1" ht="27" customHeight="1">
      <c r="A110" s="27">
        <v>98</v>
      </c>
      <c r="B110" s="85" t="s">
        <v>251</v>
      </c>
      <c r="C110" s="49" t="s">
        <v>268</v>
      </c>
      <c r="D110" s="69">
        <v>12</v>
      </c>
      <c r="E110" s="80" t="s">
        <v>39</v>
      </c>
      <c r="F110" s="69">
        <v>34</v>
      </c>
      <c r="G110" s="63"/>
      <c r="H110" s="53"/>
      <c r="I110" s="52" t="s">
        <v>40</v>
      </c>
      <c r="J110" s="54">
        <f>IF(I110="Less(-)",-1,1)</f>
        <v>1</v>
      </c>
      <c r="K110" s="55" t="s">
        <v>65</v>
      </c>
      <c r="L110" s="55" t="s">
        <v>7</v>
      </c>
      <c r="M110" s="64"/>
      <c r="N110" s="63"/>
      <c r="O110" s="63"/>
      <c r="P110" s="65"/>
      <c r="Q110" s="63"/>
      <c r="R110" s="63"/>
      <c r="S110" s="65"/>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66">
        <f>total_amount_ba($B$2,$D$2,D110,F110,J110,K110,M110)</f>
        <v>408</v>
      </c>
      <c r="BB110" s="67">
        <f>BA110+SUM(N110:AZ110)</f>
        <v>408</v>
      </c>
      <c r="BC110" s="62" t="str">
        <f>SpellNumber(L110,BB110)</f>
        <v>INR  Four Hundred &amp; Eight  Only</v>
      </c>
      <c r="IE110" s="16">
        <v>4</v>
      </c>
      <c r="IF110" s="16" t="s">
        <v>42</v>
      </c>
      <c r="IG110" s="16" t="s">
        <v>62</v>
      </c>
      <c r="IH110" s="16">
        <v>10</v>
      </c>
      <c r="II110" s="16" t="s">
        <v>39</v>
      </c>
    </row>
    <row r="111" spans="1:243" s="15" customFormat="1" ht="51" customHeight="1">
      <c r="A111" s="27">
        <v>99</v>
      </c>
      <c r="B111" s="85" t="s">
        <v>252</v>
      </c>
      <c r="C111" s="49" t="s">
        <v>269</v>
      </c>
      <c r="D111" s="69">
        <v>280</v>
      </c>
      <c r="E111" s="80" t="s">
        <v>271</v>
      </c>
      <c r="F111" s="69">
        <v>273</v>
      </c>
      <c r="G111" s="63"/>
      <c r="H111" s="53"/>
      <c r="I111" s="52" t="s">
        <v>40</v>
      </c>
      <c r="J111" s="54">
        <f>IF(I111="Less(-)",-1,1)</f>
        <v>1</v>
      </c>
      <c r="K111" s="55" t="s">
        <v>65</v>
      </c>
      <c r="L111" s="55" t="s">
        <v>7</v>
      </c>
      <c r="M111" s="64"/>
      <c r="N111" s="63"/>
      <c r="O111" s="63"/>
      <c r="P111" s="65"/>
      <c r="Q111" s="63"/>
      <c r="R111" s="63"/>
      <c r="S111" s="65"/>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6">
        <f>total_amount_ba($B$2,$D$2,D111,F111,J111,K111,M111)</f>
        <v>76440</v>
      </c>
      <c r="BB111" s="67">
        <f>BA111+SUM(N111:AZ111)</f>
        <v>76440</v>
      </c>
      <c r="BC111" s="62" t="str">
        <f>SpellNumber(L111,BB111)</f>
        <v>INR  Seventy Six Thousand Four Hundred &amp; Forty  Only</v>
      </c>
      <c r="IE111" s="16"/>
      <c r="IF111" s="16"/>
      <c r="IG111" s="16"/>
      <c r="IH111" s="16"/>
      <c r="II111" s="16"/>
    </row>
    <row r="112" spans="1:243" s="19" customFormat="1" ht="33.75" customHeight="1">
      <c r="A112" s="29" t="s">
        <v>63</v>
      </c>
      <c r="C112" s="31"/>
      <c r="D112" s="32"/>
      <c r="E112" s="32"/>
      <c r="F112" s="32"/>
      <c r="G112" s="32"/>
      <c r="H112" s="33"/>
      <c r="I112" s="33"/>
      <c r="J112" s="33"/>
      <c r="K112" s="33"/>
      <c r="L112" s="34"/>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48">
        <f>SUM(BA13:BA111)</f>
        <v>3616690.54</v>
      </c>
      <c r="BB112" s="46">
        <f>SUM(BB13:BB111)</f>
        <v>3616690.54</v>
      </c>
      <c r="BC112" s="28" t="str">
        <f>SpellNumber($E$2,BB112)</f>
        <v>INR  Thirty Six Lakh Sixteen Thousand Six Hundred &amp; Ninety  and Paise Fifty Four Only</v>
      </c>
      <c r="IE112" s="20"/>
      <c r="IF112" s="20"/>
      <c r="IG112" s="20"/>
      <c r="IH112" s="20"/>
      <c r="II112" s="20"/>
    </row>
    <row r="113" spans="1:243" s="19" customFormat="1" ht="41.25" customHeight="1">
      <c r="A113" s="30" t="s">
        <v>67</v>
      </c>
      <c r="B113" s="35"/>
      <c r="C113" s="17"/>
      <c r="D113" s="36"/>
      <c r="E113" s="37" t="s">
        <v>70</v>
      </c>
      <c r="F113" s="44"/>
      <c r="G113" s="38"/>
      <c r="H113" s="18"/>
      <c r="I113" s="18"/>
      <c r="J113" s="18"/>
      <c r="K113" s="39"/>
      <c r="L113" s="40"/>
      <c r="M113" s="41"/>
      <c r="O113" s="15"/>
      <c r="P113" s="15"/>
      <c r="Q113" s="15"/>
      <c r="R113" s="15"/>
      <c r="S113" s="15"/>
      <c r="BA113" s="43">
        <f>IF(ISBLANK(F113),0,IF(E113="Excess (+)",ROUND(BA112+(BA112*F113),2),IF(E113="Less (-)",ROUND(BA112+(BA112*F113*(-1)),2),IF(E113="At Par",BA112,0))))</f>
        <v>0</v>
      </c>
      <c r="BB113" s="45">
        <f>ROUND(BA113,0)</f>
        <v>0</v>
      </c>
      <c r="BC113" s="28" t="str">
        <f>SpellNumber($E$2,BA113)</f>
        <v>INR Zero Only</v>
      </c>
      <c r="IE113" s="20"/>
      <c r="IF113" s="20"/>
      <c r="IG113" s="20"/>
      <c r="IH113" s="20"/>
      <c r="II113" s="20"/>
    </row>
    <row r="114" spans="1:243" s="12" customFormat="1" ht="18">
      <c r="A114" s="29" t="s">
        <v>66</v>
      </c>
      <c r="B114" s="29"/>
      <c r="C114" s="97" t="str">
        <f>SpellNumber($E$2,BA113)</f>
        <v>INR Zero Only</v>
      </c>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9"/>
      <c r="IE114" s="13"/>
      <c r="IF114" s="13"/>
      <c r="IG114" s="13"/>
      <c r="IH114" s="13"/>
      <c r="II114" s="13"/>
    </row>
    <row r="115" spans="1:54" ht="15">
      <c r="A115" s="12"/>
      <c r="B115" s="12"/>
      <c r="N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B115" s="12"/>
    </row>
    <row r="116" ht="15"/>
    <row r="117" ht="15"/>
    <row r="118" ht="15"/>
    <row r="119" ht="15"/>
    <row r="120" ht="15"/>
    <row r="121" ht="15"/>
    <row r="150" ht="15"/>
    <row r="151" ht="15"/>
    <row r="152" ht="15"/>
    <row r="153" ht="15"/>
    <row r="154" ht="15"/>
    <row r="155" ht="15"/>
    <row r="156" ht="15"/>
    <row r="157" ht="15"/>
    <row r="158" ht="15"/>
    <row r="159" ht="15"/>
    <row r="160" ht="15"/>
    <row r="161" ht="15"/>
    <row r="162" ht="15"/>
    <row r="163" ht="15"/>
    <row r="164" ht="15"/>
  </sheetData>
  <sheetProtection password="DA7E" sheet="1" selectLockedCells="1"/>
  <mergeCells count="8">
    <mergeCell ref="A9:BC9"/>
    <mergeCell ref="C114:BC114"/>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3">
      <formula1>0</formula1>
      <formula2>IF(E113&lt;&gt;"Select",99.9,0)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list" allowBlank="1" showInputMessage="1" showErrorMessage="1" sqref="E113">
      <formula1>"Select, Excess (+), Less (-)"</formula1>
    </dataValidation>
    <dataValidation type="decimal" allowBlank="1" showInputMessage="1" showErrorMessage="1" promptTitle="Rate Entry" prompt="Please enter VAT charges in Rupees for this item. " errorTitle="Invaid Entry" error="Only Numeric Values are allowed. " sqref="M14:M24 M26:M28 M30:M46 M48:M51 M60 M53:M57 M62:M69 M71:M76 M110:M111 M102:M107 M100 M78:M94 M96:M98">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D70 F70 D61 F61 D25 F25 D29 F29 D47 F47 D52 F52 D58:D59 F58:F59 D77 F77 D108:D109 F108:F109 D101 F101 D99 F99 D95 F95">
      <formula1>0</formula1>
      <formula2>999999999999999</formula2>
    </dataValidation>
    <dataValidation allowBlank="1" showInputMessage="1" showErrorMessage="1" promptTitle="Units" prompt="Please enter Units in text" sqref="E13 E70 E61 E25 E29 E47 E52 E58:E59 E77 E108:E109 E101 E99 E95"/>
    <dataValidation type="list" allowBlank="1" showInputMessage="1" showErrorMessage="1" sqref="L96 L97 L98 L99 L100 L101 L102 L103 L104 L105 L106 L107 L108 L109 L1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11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1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1">
      <formula1>0</formula1>
      <formula2>999999999999999</formula2>
    </dataValidation>
    <dataValidation allowBlank="1" showInputMessage="1" showErrorMessage="1" promptTitle="Itemcode/Make" prompt="Please enter text" sqref="C13:C111"/>
    <dataValidation type="decimal" allowBlank="1" showInputMessage="1" showErrorMessage="1" errorTitle="Invalid Entry" error="Only Numeric Values are allowed. " sqref="A13:A111">
      <formula1>0</formula1>
      <formula2>999999999999999</formula2>
    </dataValidation>
    <dataValidation type="list" showInputMessage="1" showErrorMessage="1" sqref="I13:I111">
      <formula1>"Excess(+), Less(-)"</formula1>
    </dataValidation>
    <dataValidation allowBlank="1" showInputMessage="1" showErrorMessage="1" promptTitle="Addition / Deduction" prompt="Please Choose the correct One" sqref="J13:J111"/>
    <dataValidation type="list" allowBlank="1" showInputMessage="1" showErrorMessage="1" sqref="K13:K11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6" t="s">
        <v>3</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2018-03-05T08:48:09Z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