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9465"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 r:id="rId10"/>
    <externalReference r:id="rId11"/>
  </externalReferences>
  <definedNames>
    <definedName name="_xlfn._FV" hidden="1">#NAME?</definedName>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'BoQ1'!$A$1:$BC$257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<sst xmlns="http://schemas.openxmlformats.org/spreadsheetml/2006/main" count="1614" uniqueCount="566">
  <si>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</si>
  <si>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</si>
  <si>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</si>
  <si>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</si>
  <si>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</si>
  <si>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</si>
  <si>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</si>
  <si>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</si>
  <si>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</si>
  <si>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</si>
  <si>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</si>
  <si>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</si>
  <si>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</si>
  <si>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</si>
  <si>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</si>
  <si>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</si>
  <si>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</si>
  <si>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</si>
  <si>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</si>
  <si>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</si>
  <si>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</si>
  <si>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</si>
  <si>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</si>
  <si>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</si>
  <si>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</si>
  <si>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</si>
  <si>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</si>
  <si>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</si>
  <si>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</si>
  <si>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</si>
  <si>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</si>
  <si>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</si>
  <si>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</si>
  <si>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</si>
  <si>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</si>
  <si>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</si>
  <si>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</si>
  <si>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</si>
  <si>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</si>
  <si>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</si>
  <si>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</si>
  <si>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</si>
  <si>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</si>
  <si>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</si>
  <si>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</si>
  <si>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</si>
  <si>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</si>
  <si>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</si>
  <si>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</si>
  <si>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</si>
  <si>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</si>
  <si>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</si>
  <si>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</si>
  <si>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</si>
  <si>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</si>
  <si>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</si>
  <si>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</si>
  <si>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</si>
  <si>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</si>
  <si>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</si>
  <si>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</si>
  <si>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</si>
  <si>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</si>
  <si>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</si>
  <si>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</si>
  <si>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</si>
  <si>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</si>
  <si>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</si>
  <si>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</si>
  <si>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</si>
  <si>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</si>
  <si>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</si>
  <si>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</si>
  <si>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</si>
  <si>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</si>
  <si>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</si>
  <si>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</si>
  <si>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</si>
  <si>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</si>
  <si>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</si>
  <si>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</si>
  <si>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</si>
  <si>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</si>
  <si>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</si>
  <si>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</si>
  <si>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</si>
  <si>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</si>
  <si>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</si>
  <si>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</si>
  <si>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</si>
  <si>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</si>
  <si>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</si>
  <si>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</si>
  <si>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</si>
  <si>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</si>
  <si>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</si>
  <si>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</si>
  <si>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</si>
  <si>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</si>
  <si>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</si>
  <si>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</si>
  <si>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</si>
  <si>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</si>
  <si>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</si>
  <si>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</si>
  <si>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</si>
  <si>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</si>
  <si>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</si>
  <si>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</si>
  <si>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</si>
  <si>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</si>
  <si>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</si>
  <si>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</si>
  <si>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</si>
  <si>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</si>
  <si>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</si>
  <si>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</si>
  <si>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</si>
  <si>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</si>
  <si>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</si>
  <si>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</si>
  <si>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</si>
  <si>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</si>
  <si>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</si>
  <si>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</si>
  <si>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</si>
  <si>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</si>
  <si>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</si>
  <si>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</si>
  <si>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</si>
  <si>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</si>
  <si>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</si>
  <si>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</si>
  <si>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</si>
  <si>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</si>
  <si>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</si>
  <si>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</si>
  <si>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</si>
  <si>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</si>
  <si>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</si>
  <si>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</si>
  <si>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</si>
  <si>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</si>
  <si>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</si>
  <si>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</si>
  <si>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</si>
  <si>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</si>
  <si>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</si>
  <si>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</si>
  <si>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</si>
  <si>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</si>
  <si>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</si>
  <si>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</si>
  <si>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</si>
  <si>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</si>
  <si>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</si>
  <si>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</si>
  <si>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</si>
  <si>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</si>
  <si>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</si>
  <si>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</si>
  <si>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</si>
  <si>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</si>
  <si>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</si>
  <si>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</si>
  <si>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</si>
  <si>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</si>
  <si>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</si>
  <si>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</si>
  <si>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</si>
  <si>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</si>
  <si>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</si>
  <si>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</si>
  <si>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</si>
  <si>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</si>
  <si>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</si>
  <si>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</si>
  <si>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</si>
  <si>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</si>
  <si>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</si>
  <si>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</si>
  <si>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</si>
  <si>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</si>
  <si>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</si>
  <si>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</si>
  <si>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</si>
  <si>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</si>
  <si>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</si>
  <si>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</si>
  <si>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</si>
  <si>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</si>
  <si>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</si>
  <si>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</si>
  <si>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</si>
  <si>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</si>
  <si>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</si>
  <si>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</si>
  <si>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</si>
  <si>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</si>
  <si>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</si>
  <si>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</si>
  <si>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</si>
  <si>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</si>
  <si>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</si>
  <si>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</si>
  <si>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</si>
  <si>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</si>
  <si>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</si>
  <si>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</si>
  <si>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</si>
  <si>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</si>
  <si>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</si>
  <si>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</si>
  <si>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</si>
  <si>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</si>
  <si>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</si>
  <si>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</si>
  <si>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</si>
  <si>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</si>
  <si>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</si>
  <si>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</si>
  <si>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</si>
  <si>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</si>
  <si>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</si>
  <si>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</si>
  <si>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</si>
  <si>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</si>
  <si>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</si>
  <si>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</si>
  <si>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</si>
  <si>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</si>
  <si>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</si>
  <si>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</si>
  <si>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</si>
  <si>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</si>
  <si>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</si>
  <si>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</si>
  <si>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</si>
  <si>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</si>
  <si>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</si>
  <si>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</si>
  <si>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</si>
  <si>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</si>
  <si>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t>BI01010001010000000000000515BI0100001304</t>
  </si>
  <si>
    <t>BI01010001010000000000000515BI0100001305</t>
  </si>
  <si>
    <t>Labour for Chipping of concrete surface before taking up Plastering work.</t>
  </si>
  <si>
    <t>SqM</t>
  </si>
  <si>
    <t>CuM.</t>
  </si>
  <si>
    <t>Mtr.</t>
  </si>
  <si>
    <t>Each</t>
  </si>
  <si>
    <t>BI01010001010000000000000515BI0100001113</t>
  </si>
  <si>
    <t>BI01010001010000000000000515BI0100001114</t>
  </si>
  <si>
    <t>Civil works</t>
  </si>
  <si>
    <t>mtr</t>
  </si>
  <si>
    <t>each</t>
  </si>
  <si>
    <t>set</t>
  </si>
  <si>
    <t>BI01010001010000000000000515BI0100001306</t>
  </si>
  <si>
    <t>BI01010001010000000000000515BI0100001307</t>
  </si>
  <si>
    <t>BI01010001010000000000000515BI0100001308</t>
  </si>
  <si>
    <t>BI01010001010000000000000515BI0100001309</t>
  </si>
  <si>
    <t>BI01010001010000000000000515BI0100001310</t>
  </si>
  <si>
    <t>BI01010001010000000000000515BI0100001311</t>
  </si>
  <si>
    <t>BI01010001010000000000000515BI0100001312</t>
  </si>
  <si>
    <t>BI01010001010000000000000515BI0100001313</t>
  </si>
  <si>
    <t>BI01010001010000000000000515BI0100001314</t>
  </si>
  <si>
    <t>Supplying, fitting and fixing best quality Indian make mirror 5.5 mm thick with silvering as per I.S.I. specifications supported on fibre glass frame of any colour, frame size 550 mm X 400 mm</t>
  </si>
  <si>
    <t xml:space="preserve">Tender Inviting Authority: The Additional Chief Engineer,  W.B.P.H&amp;.I.D.Corpn. Ltd. </t>
  </si>
  <si>
    <t>Sqm</t>
  </si>
  <si>
    <t>Stripping off worn out plaster and raking out joints of walls, celings etc. upto any height and in any floor including removing rubbish within a lead of 75m as directed.</t>
  </si>
  <si>
    <t>Qntl</t>
  </si>
  <si>
    <t>i) Iron hasp bolt of approved quality fitted and fixed complete (oxidised) with 16mm dia rod with centre bolt and round fitting.250mm long</t>
  </si>
  <si>
    <t xml:space="preserve">Supply of UPVC pipes (B Type) and fittings conforming to IS-13592-1992
(A) (i) Single Socketed 3 Mtr. Length
b) 110 mm </t>
  </si>
  <si>
    <t>Dismantling &amp; Refixing pit cover</t>
  </si>
  <si>
    <t>Cleaning silt of inspection pit.</t>
  </si>
  <si>
    <t>Cleaning soak pit by removing the top slab and replacing inner filling with jhama bats and repairing the pit as necessary including fitting the slab.</t>
  </si>
  <si>
    <t>Removalof rubbish,earth etc.from the working site and disposal of thesame beyond the compound ,inconformity with the Municipal/Corporation Rules for such disposal,loading in to truckand cleaning the site in all respect as per direction of Engineer in charge</t>
  </si>
  <si>
    <t>Earth work in excavation of foundation trenches or drains, in all sorts of soil (including mixed soil but excluding laterite or sandstone) including removing, spreading or stacking the spoils within a lead of 75 m. as directed. The item includes necessary trimming the sides of trenches, levelling, dressing and ramming the bottom, bailing out water as required complete.
a) Depth of excavation not exceeding 1,500 mm.</t>
  </si>
  <si>
    <t>Extra cost of labour for grinding Kota Stone Floor in treads and riser of Steps.</t>
  </si>
  <si>
    <t>Removing old paint from blistered painted surface of steel or other metal by chipping including scraping and cleaning and exposing the original surface</t>
  </si>
  <si>
    <t>Priming one coat on steel or other metal surface with synthetic oil bound primer of approved quality including smoothening surfaces by sand papering etc</t>
  </si>
  <si>
    <t>Priming one coat on timber or plastered surface with synthetic oil bound primer of approved quality including smoothening surfaces by sand papering etc.</t>
  </si>
  <si>
    <t>Scraping and removing greasy soot from walls or ceiling of kitchen or similar smoke affected rooms and preparing the surface.
All floor</t>
  </si>
  <si>
    <t>Labour for taking out door and window frame including shutter for repair or replacement of different parts of the frame &amp; refixing the same including mending good all damages complete. (Concrete and brick work for mending damage will be paid separately) upto 2.5 sqm.</t>
  </si>
  <si>
    <t>Wood work in door and window frame fitted and fixed in position complete including a protective coat of painting at the contact surface of the frame exluding cost of concrete, Iron Butt Hinges and M.S clamps. (The quantum should be correted upto three decimals). (e) Sal : Malayasian</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</si>
  <si>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(a) 35 mm thick shutters (single leaf)</t>
  </si>
  <si>
    <t>Supplying fitting and fixing in position approved P.V.C. door frame (Matt finish) made of extruded P.V.C. multichamber hollow section having dimensions 60mm x 50mm x 2mm (+/-0.2mm), horizontal section will be joined with vertical section by galvanised steel screws after inserting two number steel brackets as reinforcement making suitable space for placing hinges, one steel tube 40mm x 20mm x 1.20 mm will be inserted on one full vertical side of the frame (hinge side) as reinforcement, the frame will then be fixed in the opening with the help of P.V.C. expandable fastner/wooden gutties and galvanised steel screws including cost of all materials and labour, hire charges of tools and appliances, carriage of all materials, taxes and all other incidental charges complete.</t>
  </si>
  <si>
    <t>(v) Two point nose aluminium handle including fitting and fixing.</t>
  </si>
  <si>
    <t>(vi)steel peg stay 300 mm long including fitting and fixing.</t>
  </si>
  <si>
    <t>Iron butt hinges of approved quality fitted and fixed with steel screws, with ISI mark 100mm X 50mm X 1.25mm</t>
  </si>
  <si>
    <t>Anodised aluminium barrel / tower /socket bolt (full covered) of approved manufractured from extructed section conforming to I.S. 204/74 fitted with cadmium plated screws. 
(iii) 100mm long x 10mm dia. bolt.</t>
  </si>
  <si>
    <t>Anodised aluminium barrel / tower /socket bolt (full covered) of approved manufractured from extructed section conforming to I.S. 204/74 fitted with cadmium plated screws. 
(vi) 200mm long x 10mm dia. bolt.</t>
  </si>
  <si>
    <t>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In ground floor</t>
  </si>
  <si>
    <t xml:space="preserve">Supply of UPVC pipes (B Type) and fittings conforming to IS-13592-1992
(A) (i) Single Socketed 3 Mtr. Length
c) 160 mm </t>
  </si>
  <si>
    <t>Supply of UPVC pipes (B Type) and fittings conforming to IS-13592-1992
(B) Fittings
(i) Coupler
(a) 75 mm</t>
  </si>
  <si>
    <t xml:space="preserve">Supply of UPVC pipes (B Type) and fittings conforming to IS-13592-1992
(B) Fittings
(i) Coupler
b) 110 mm </t>
  </si>
  <si>
    <t xml:space="preserve">Supply of UPVC pipes (B Type) and fittings conforming to IS-13592-1992
(B) Fittings
(i) Coupler
c) 160 mm </t>
  </si>
  <si>
    <t>Supply of UPVC pipes (B Type) and fittings conforming to IS-13592-1992
(B) Fittings
(iii) Door Tee
(a) 75 mm</t>
  </si>
  <si>
    <t xml:space="preserve">Supply of UPVC pipes (B Type) and fittings conforming to IS-13592-1992
(B) Fittings
(iii) Door Tee
b) 110 mm </t>
  </si>
  <si>
    <t xml:space="preserve">Supply of UPVC pipes (B Type) and fittings conforming to IS-13592-1992
(B) Fittings
(iii) Door Tee
c) 160 mm </t>
  </si>
  <si>
    <t>Supply of UPVC pipes (B Type) and fittings conforming to IS-13592-1992
(B) Fittings
iv) Door Tee(LH) &amp; (RH)
(a) 75 mm</t>
  </si>
  <si>
    <t xml:space="preserve">Supply of UPVC pipes (B Type) and fittings conforming to IS-13592-1992
(B) Fittings
iv) Door Tee(LH) &amp; (RH)
b) 110 mm </t>
  </si>
  <si>
    <t>Supplying, fitting and fixing white vitreous china best quality approved make wash basin with C.I. brackets on 75 mm X 75 mm wooden blocks, C.P. waste fittings of 32 mm dia., one approved quality brass C.P. pillar cock of 15 mm dia., C.P. chain with rubber plug of 30 mm dia., approved quality P.V.C. waste pipe with C.P. nut 32 mm dia., 900 mm long approved quality P.V.C. connection pipe with heavy brass C.P. nut including mending good all damages and painting the brackets with two coats of approved paint.
550 mm X 400 mm size</t>
  </si>
  <si>
    <t>Dismantling wash basin with brackets with or without waste fittings.</t>
  </si>
  <si>
    <t>Dismantling Indian W.C. including taking out base concrete as necessary.</t>
  </si>
  <si>
    <t>Refixing Indian W.C. excluding cost of base concrete if necessary complete.</t>
  </si>
  <si>
    <t>Dismantling E.P. or Anglo-Indian W.C.</t>
  </si>
  <si>
    <t>Dismantling Orissa pattern W.C. including taking out of base concrete, if
necessary, complete.</t>
  </si>
  <si>
    <t>Cleaning E.P. or Anglo-Indian W.C. with acid.</t>
  </si>
  <si>
    <t>Cleaning urinal with channel with acid.</t>
  </si>
  <si>
    <t>Removing chokage of water closet.</t>
  </si>
  <si>
    <t>Removing chokage of urinal and waste trap.</t>
  </si>
  <si>
    <t>Supplying,fitting and fixing 32 mm dia. Flush Pipe of approved make with necessary fixing materials and clamps complete.
Polythene Flush Pipe</t>
  </si>
  <si>
    <t>Supplying, fitting and fixing 10 litre P.V.C. low-down cistern conforming to I.S. specification with P.V.C. fittings complete,C.I. brackets including two coats of painting to bracket etc.</t>
  </si>
  <si>
    <t>Supplying, fitting and fixing low-down cistern parts.
(i) Internal fittings for cistern complete of approved make.</t>
  </si>
  <si>
    <t>Supplying, fitting and fixing low-down cistern parts.
(ii) Outlet Assembly</t>
  </si>
  <si>
    <t>Supplying, fitting and fixing low-down cistern parts.
(iii) Intlet Assembly</t>
  </si>
  <si>
    <t>Supplying, fitting and fixing low-down cistern parts.
(iv) Rubber Kid</t>
  </si>
  <si>
    <t>Supplying, fitting and fixing low-down cistern parts.
(vi) Brackets (pair)</t>
  </si>
  <si>
    <t>Supplying, fitting and fixing low-down cistern parts.
vii) CP Flush Bend (local) best quality
a) Orrisa &amp; Indian Pattern WC</t>
  </si>
  <si>
    <t>Renewing bolts and nuts for cistern.</t>
  </si>
  <si>
    <t>Dismantling pillar cock of wash basin.each</t>
  </si>
  <si>
    <t>Refixing pillar cock of wash basin.</t>
  </si>
  <si>
    <t>Fixing brackets for wash basin/ sink/ drain board/ cistern.</t>
  </si>
  <si>
    <t>Supplying, fitting and fixing soap holder.
PTMT (Prayag or equivalent)</t>
  </si>
  <si>
    <t>Supplying, fitting and fixing towel rail with two brackets.
C.P. over brass
iii) 25 mm dia. and 750 mm long</t>
  </si>
  <si>
    <t>Dismantling sink with brackets with or without waste fittings.(ii) Above 450 mm and upto 600 mm length</t>
  </si>
  <si>
    <t>Refixing sink with brackets with or without waste fittings.(ii) Above 450 mm and upto 600 mm length</t>
  </si>
  <si>
    <t>Cleaning wash basin/ sink with acid.</t>
  </si>
  <si>
    <t>(g) PTMT overhead shower ( Prayag or equivalent)(ii) 150 mm round</t>
  </si>
  <si>
    <t>Labour for punching hole in plastic water storage tank upto 50 mm dia.</t>
  </si>
  <si>
    <t>Removing sludge from septic tank, soak well etc. by methor labour including disposal of the same outside the compound as directed.
Upto 50 users:-
Within a lead of 150 metre</t>
  </si>
  <si>
    <t>Cleaning silt of master trap pit.</t>
  </si>
  <si>
    <t>Taking out old damaged tarfelt from the roof, parapet etc. preparing the roof surfaces by removing all spoils, blisters, moss etc. from the working site and disposal of the same beyond the compound and cleaning the site in all respect as per direction of Engineer-in-Charge. All Floors</t>
  </si>
  <si>
    <t>(b) Applying 2 coats of Non-Toxic Acrylic Polymer modified Paint having adhesive &amp; waterproofing properties by mixing in proportion (1 liquid: 4 cementitious material) or as per manufacturer's specification for water proofing layer in water tank etc. (No Departmental Cement is required)</t>
  </si>
  <si>
    <t>BI01010001010000000000000515BI0100001315</t>
  </si>
  <si>
    <t>BI01010001010000000000000515BI0100001316</t>
  </si>
  <si>
    <t>BI01010001010000000000000515BI0100001317</t>
  </si>
  <si>
    <t>BI01010001010000000000000515BI0100001318</t>
  </si>
  <si>
    <t>BI01010001010000000000000515BI0100001319</t>
  </si>
  <si>
    <t>BI01010001010000000000000515BI0100001320</t>
  </si>
  <si>
    <t>BI01010001010000000000000515BI0100001321</t>
  </si>
  <si>
    <t>BI01010001010000000000000515BI0100001322</t>
  </si>
  <si>
    <t>BI01010001010000000000000515BI0100001323</t>
  </si>
  <si>
    <t>BI01010001010000000000000515BI0100001324</t>
  </si>
  <si>
    <t>BI01010001010000000000000515BI0100001325</t>
  </si>
  <si>
    <t>BI01010001010000000000000515BI0100001326</t>
  </si>
  <si>
    <t>BI01010001010000000000000515BI0100001327</t>
  </si>
  <si>
    <t>BI01010001010000000000000515BI0100001328</t>
  </si>
  <si>
    <t>BI01010001010000000000000515BI0100001329</t>
  </si>
  <si>
    <t>BI01010001010000000000000515BI0100001330</t>
  </si>
  <si>
    <t>BI01010001010000000000000515BI0100001331</t>
  </si>
  <si>
    <t>BI01010001010000000000000515BI0100001332</t>
  </si>
  <si>
    <t>BI01010001010000000000000515BI0100001333</t>
  </si>
  <si>
    <t>BI01010001010000000000000515BI0100001334</t>
  </si>
  <si>
    <t>BI01010001010000000000000515BI0100001335</t>
  </si>
  <si>
    <t>BI01010001010000000000000515BI0100001336</t>
  </si>
  <si>
    <t>BI01010001010000000000000515BI0100001337</t>
  </si>
  <si>
    <t>BI01010001010000000000000515BI0100001338</t>
  </si>
  <si>
    <t>BI01010001010000000000000515BI0100001339</t>
  </si>
  <si>
    <t>BI01010001010000000000000515BI0100001340</t>
  </si>
  <si>
    <t>BI01010001010000000000000515BI0100001341</t>
  </si>
  <si>
    <t>BI01010001010000000000000515BI0100001342</t>
  </si>
  <si>
    <t>BI01010001010000000000000515BI0100001343</t>
  </si>
  <si>
    <t>BI01010001010000000000000515BI0100001344</t>
  </si>
  <si>
    <t>BI01010001010000000000000515BI0100001345</t>
  </si>
  <si>
    <t>BI01010001010000000000000515BI0100001346</t>
  </si>
  <si>
    <t>BI01010001010000000000000515BI0100001347</t>
  </si>
  <si>
    <t>BI01010001010000000000000515BI0100001348</t>
  </si>
  <si>
    <t>BI01010001010000000000000515BI0100001349</t>
  </si>
  <si>
    <t>BI01010001010000000000000515BI0100001350</t>
  </si>
  <si>
    <t>BI01010001010000000000000515BI0100001351</t>
  </si>
  <si>
    <t>BI01010001010000000000000515BI0100001352</t>
  </si>
  <si>
    <t>BI01010001010000000000000515BI0100001353</t>
  </si>
  <si>
    <t>Sqm.</t>
  </si>
  <si>
    <t>Cum.</t>
  </si>
  <si>
    <t>Cum</t>
  </si>
  <si>
    <t>MT.</t>
  </si>
  <si>
    <t>sqm</t>
  </si>
  <si>
    <t>Sq. M</t>
  </si>
  <si>
    <t>Sq.M</t>
  </si>
  <si>
    <t>sqm.</t>
  </si>
  <si>
    <t>Each Set</t>
  </si>
  <si>
    <t>cum</t>
  </si>
  <si>
    <t>sq.m.</t>
  </si>
  <si>
    <t>Item</t>
  </si>
  <si>
    <t>Supplying, fitting and fixing low-down cistern parts.
vii) CP Flush Bend (local) best quality
b) E. W.C. &amp; Anglo-Indian W.C.</t>
  </si>
  <si>
    <t>Dismantling R.C. floor, roof, beams etc. including cutting rods and removing rubbish as directed within a lead of 75 m. including stacking of steel bars. (a) In ground floor including roof.</t>
  </si>
  <si>
    <t>Dismantling R.C. floor, roof, beams etc. including cutting rods and removing rubbish as directed within a lead of 75 m. including stacking of steel bars.
First Floor</t>
  </si>
  <si>
    <t>Dismantling R.C. floor, roof, beams etc. including cutting rods and removing rubbish as directed within a lead of 75 m. including stacking of steel bars.
Second Floor</t>
  </si>
  <si>
    <t>Dismantling R.C. floor, roof, beams etc. including cutting rods and removing rubbish as directed within a lead of 75 m. including stacking of steel bars.
Third Floor</t>
  </si>
  <si>
    <t>Dismantling R.C. floor, roof, beams etc. including cutting rods and removing rubbish as directed within a lead of 75 m. including stacking of steel bars.
Mumpty Room</t>
  </si>
  <si>
    <t>Dismantling all types of plain cement concrete works, stacking serviceable materials at site and removing rubbish as directed within a lead of 75 m.  In ground floor including roof. (a) upto 150 mm. thick
Ground floor</t>
  </si>
  <si>
    <t>Dismantling all types of plain cement concrete works, stacking serviceable materials at site and removing rubbish as directed within a lead of 75 m.  In ground floor including roof. (a) upto 150 mm. thick
First Floor</t>
  </si>
  <si>
    <t>Dismantling all types of plain cement concrete works, stacking serviceable materials at site and removing rubbish as directed within a lead of 75 m.  In ground floor including roof. (a) upto 150 mm. thick
Second Floor</t>
  </si>
  <si>
    <t>Dismantling all types of plain cement concrete works, stacking serviceable materials at site and removing rubbish as directed within a lead of 75 m.  In ground floor including roof. (a) upto 150 mm. thick
Third Floor</t>
  </si>
  <si>
    <t>Dismantling all types of plain cement concrete works, stacking serviceable materials at site and removing rubbish as directed within a lead of 75 m.  In ground floor including roof. (a) upto 150 mm. thick
Mumpty Room</t>
  </si>
  <si>
    <t>Dismantling all types of masonry excepting cement concrete plain or reinforced, stacking serviceable materials at site and removing rubbish as directed within a lead of 75 m. a) In ground floor including roof.
Ground floor</t>
  </si>
  <si>
    <t>Dismantling all types of masonry excepting cement concrete plain or reinforced, stacking serviceable materials at site and removing rubbish as directed within a lead of 75 m. a) In ground floor including roof.
First Floor</t>
  </si>
  <si>
    <t>Dismantling all types of masonry excepting cement concrete plain or reinforced, stacking serviceable materials at site and removing rubbish as directed within a lead of 75 m. a) In ground floor including roof.
Second Floor</t>
  </si>
  <si>
    <t>Dismantling all types of masonry excepting cement concrete plain or reinforced, stacking serviceable materials at site and removing rubbish as directed within a lead of 75 m. a) In ground floor including roof.
Third Floor</t>
  </si>
  <si>
    <t>Earth work in filling in foundation trenches or plinth with good earth, in layers not exceeding 150 mm. including watering and ramming etc. layer by layer complete. (Payment to be made on the basis of
measurement of finished quantity of work)
(a) With earth obtained from excavation of foundation.</t>
  </si>
  <si>
    <t>Single brick flat soling of picked jhama bricks including ramming and dressing bed to proper level, and filling joints with powered or local sand.</t>
  </si>
  <si>
    <t>Ordinary Cement concrete (mix 1:2:4) with graded stone chips (6mm nominalsize) excluding shuttering and reinforcement,if any, in gound floor as per relevant IS codes.Pakur  Variety</t>
  </si>
  <si>
    <t>Ordinary Cement concrete (mix 1:2:4) with graded stone chips (20 mm nominal size) excluding shuttering and reinforcement,if any, in ground floor as per relevant IS codes.</t>
  </si>
  <si>
    <t>(b) 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Ground floor</t>
  </si>
  <si>
    <t>(b) 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First Floor</t>
  </si>
  <si>
    <t>(b) 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Second Floor</t>
  </si>
  <si>
    <t>(b) 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Third Floor</t>
  </si>
  <si>
    <t>(b) 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Mumpty Room</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</si>
  <si>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 / upto 4 m (i) Tor Steel / Mild Steel ( I ) SAIL / TATA / RINL 
Ground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</si>
  <si>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 / upto 4 m (i) Tor Steel / Mild Steel ( I ) SAIL / TATA / RINL 
First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</si>
  <si>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 / upto 4 m (i) Tor Steel / Mild Steel ( I ) SAIL / TATA / RINL 
Second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</si>
  <si>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 / upto 4 m (i) Tor Steel / Mild Steel ( I ) SAIL / TATA / RINL 
Third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</si>
  <si>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 / upto 4 m (i) Tor Steel / Mild Steel ( I ) SAIL / TATA / RINL 
Mumpty Room</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</si>
  <si>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a) 25mm to 30mm thick wooden shutter ing as per decision and direction of E.I.C
Ground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</si>
  <si>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a) 25mm to 30mm thick wooden shutter ing as per decision and direction of E.I.C
First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</si>
  <si>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a) 25mm to 30mm thick wooden shutter ing as per decision and direction of E.I.C
Second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</si>
  <si>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a) 25mm to 30mm thick wooden shutter ing as per decision and direction of E.I.C
Third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</si>
  <si>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a) 25mm to 30mm thick wooden shutter ing as per decision and direction of E.I.C
Mumpty Room</t>
  </si>
  <si>
    <t>Brick work with 1st class bricks in cement mortar (1:6) in  (a) In foundation and plinth</t>
  </si>
  <si>
    <t>Brick work with 1st class bricks in cement mortar (1:6) in  (b) Ground Floor Superstructure</t>
  </si>
  <si>
    <t>125 mm. thick brick work with 1st class bricks in cement mortar (1:4)in  Ground floor</t>
  </si>
  <si>
    <t>125 mm. thick brick work with 1st class bricks in cement mortar (1:4)in   First Floor</t>
  </si>
  <si>
    <t>125 mm. thick brick work with 1st class bricks in cement mortar (1:4)in  Second Floor</t>
  </si>
  <si>
    <t>125 mm. thick brick work with 1st class bricks in cement mortar (1:4)in  Third Floor</t>
  </si>
  <si>
    <t xml:space="preserve">125 mm. thick brick work with 1st class bricks in cement mortar (1:4)in  Mumpty </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</si>
  <si>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0.20kg/Sq.m.(b) Area of each tile up to 0.09 Sq.m(i) Coloured decorative in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</si>
  <si>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0.20kg/Sq.m.(b) Area of each tile up to 0.09 Sq.m(i) Coloured decorative in First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</si>
  <si>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0.20kg/Sq.m.(b) Area of each tile up to 0.09 Sq.m(i) Coloured decorative in Second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</si>
  <si>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0.20kg/Sq.m.(b) Area of each tile up to 0.09 Sq.m(i) Coloured decorative in Third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</si>
  <si>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existingwork. [Slurry for bedding @ 4.4 kg/Sq.m and pointing @2.0 kg/Sq.m] in Ground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</si>
  <si>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existingwork. [Slurry for bedding @ 4.4 kg/Sq.m and pointing @2.0 kg/Sq.m] in First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</si>
  <si>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existingwork. [Slurry for bedding @ 4.4 kg/Sq.m and pointing @2.0 kg/Sq.m] in Second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</si>
  <si>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existingwork. [Slurry for bedding @ 4.4 kg/Sq.m and pointing @2.0 kg/Sq.m] in Third Floor</t>
  </si>
  <si>
    <t>Extra cost of labour for prefinished and premoulded Nosing</t>
  </si>
  <si>
    <t>Supplying, fitting and fixing Black Stone slab used in Kitchen slab, alcove, wardrobe etc. laid and jointed with necessary adhesive Cement mortar (1:2) including grinding or polishing as per direction of Engineer-in -Charge in Ground Floor</t>
  </si>
  <si>
    <t>Supplying, fitting and fixing Black Stone slab used in Kitchen slab, alcove, wardrobe etc. laid and jointed with necessary adhesive Cement mortar (1:2) including grinding or polishing as per direction of Engineer-in -Charge in  First Floor</t>
  </si>
  <si>
    <t>Supplying, fitting and fixing Black Stone slab used in Kitchen slab, alcove, wardrobe etc. laid and jointed with necessary adhesive Cement mortar (1:2) including grinding or polishing as per direction of Engineer-in -Charge in  Second Floor</t>
  </si>
  <si>
    <t>Supplying, fitting and fixing Black Stone slab used in Kitchen slab, alcove, wardrobe etc. laid and jointed with necessary adhesive Cement mortar (1:2) including grinding or polishing as per direction of Engineer-in -Charge in  Third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</si>
  <si>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(ii)/c/ With 1:4 cement mortar ,c) 15 mm thick plaster. Inside included Ceiling Plaster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</si>
  <si>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(ii)/c/ With 1:4 cement mortar ,c) 15 mm thick plaster. Inside included Ceiling Plaster
First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</si>
  <si>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(ii)/c/ With 1:4 cement mortar ,c) 15 mm thick plaster. Inside included Ceiling Plaster
Second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</si>
  <si>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(ii)/c/ With 1:4 cement mortar ,c) 15 mm thick plaster. Inside included Ceiling Plaster
Third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</si>
  <si>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(ii)/c/ With 1:4 cement mortar ,c) 15 mm thick plaster. Inside included Ceiling Plaster
Mumpty Room</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</si>
  <si>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i)With 6:1 cement mortar b) 20mm thick plaster  OUTSIDE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</si>
  <si>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i)With 6:1 cement mortar b) 20mm thick plaster  OUTSIDE
First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</si>
  <si>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i)With 6:1 cement mortar b) 20mm thick plaster  OUTSIDE
Second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</si>
  <si>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i)With 6:1 cement mortar b) 20mm thick plaster  OUTSIDE
Mumpty Room</t>
  </si>
  <si>
    <t>Net Cement Punning above 1.5mm thick in Wall dado,Window Sill Floor and Drain etc Note Cement 0.152 cum 100 Sqmts
Ground floor</t>
  </si>
  <si>
    <t>Net Cement Punning above 1.5mm thick in Wall dado,Window Sill Floor and Drain etc Note Cement 0.152 cum 100 Sqmts
First Floor</t>
  </si>
  <si>
    <t>Net Cement Punning above 1.5mm thick in Wall dado,Window Sill Floor and Drain etc Note Cement 0.152 cum 100 Sqmts
Second Floor</t>
  </si>
  <si>
    <t>Net Cement Punning above 1.5mm thick in Wall dado,Window Sill Floor and Drain etc Note Cement 0.152 cum 100 Sqmts
Third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</si>
  <si>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(In Ground Floor)i) Water based interior grade Acrylic Primer(a) One Coat
All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</si>
  <si>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EIC.(a) two Coat
Ground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</si>
  <si>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EIC.(a) two Coat
First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</si>
  <si>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EIC.(a) two Coat
Second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</si>
  <si>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EIC.(a) two Coat
Third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</si>
  <si>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EIC.(a) two Coat
Mumpty Room</t>
  </si>
  <si>
    <t>Acrylic Distemper to interior wall, ceiling with a coat of solvent based interior grade acrylic primer (as per manufacturer's specification) including cleaning and smoothning of surface.
Two Coats
All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</si>
  <si>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In Ground floor (Two Coat)
a) Normal Acrylic Emulsion
Ground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</si>
  <si>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In Ground floor (Two Coat)
a) Normal Acrylic Emulsion
First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</si>
  <si>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In Ground floor (Two Coat)
a) Normal Acrylic Emulsion
Second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</si>
  <si>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In Ground floor (Two Coat)
a) Normal Acrylic Emulsion
Third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</si>
  <si>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In Ground floor (Two Coat)
a) Normal Acrylic Emulsion
Mumpty Room</t>
  </si>
  <si>
    <t>Scraping of moss, blisters etc.thoroughly from exterior surface of walls necessitating the use of scraper, wire brush etc.(Payment against this item will be made only when this has been done on the specific direction of the Engineer-in-charge)
All floor</t>
  </si>
  <si>
    <t>a) M.S.or W.I. Ornamental grill of approved design joints continuously welded with M.S,W.I. Flats and bars of windows, railing etc. fitted and fixed with necessary screws and lugs in ground floor.(i) Grill weighing above 10 Kg./sq. Mtr upto 16kg/sq.mtr.
Window &amp; Balcony Railling</t>
  </si>
  <si>
    <t>Supplying, Fitting &amp; Fixing 30 mm thick both side prelaminated Factory made solid Panel PVC Door Shutter consisting of outer frame made out of M.S. tubes of 19 gauge thickness and size 19 mmx19 mm for styles, top and bottom rails, M.S. frame shall have cost of steel primers of approved make and manufacture, M.S. frame covered with 5 mm th. heat moulded PVC “C” channel of size 30 mm th, 70 mm width out of which 50 mm shall be flat and 20 mm shall be tapered in 45 degree angle on either sides forming styles; and 5 mm th. 95 mm wide PVC sheet out of which 75 mm shall be flat and 20 mm tapered in 45 degree on the inner side to form top &amp; bottom rail and 115 mm wide PVC sheet out of which 75mm shall be flat and 20 mm shall be tapered on both sides to form lock rail. Top, bottom and lock rails shall be provided either side of the panel with 10 mm (5mmx2) th.,20 mm wide cross PVC sheet as gap insert for top rail and bottom rail sheet to be fitted in the M.S. frame welded/sealed to the styles &amp;rails with 7 mm (5 mm+2 mm) th.x15 mm wide PVC sheet beading on inner side and joined together with solvent cement adhesive. An additional 5 mm th. PVC strip of 20 mm which is to be stuck on the interior side of the “C” channel using PVC solvent adhesive etc. complete excluding all necessary hardwares as per direction of Engineer-in- Charge.
 Ground floor</t>
  </si>
  <si>
    <t>Supplying, Fitting &amp; Fixing 30 mm thick both side prelaminated Factory made solid Panel PVC Door Shutter consisting of outer frame made out of M.S. tubes of 19 gauge thickness and size 19 mmx19 mm for styles, top and bottom rails, M.S. frame shall have cost of steel primers of approved make and manufacture, M.S. frame covered with 5 mm th. heat moulded PVC “C” channel of size 30 mm th, 70 mm width out of which 50 mm shall be flat and 20 mm shall be tapered in 45 degree angle on either sides forming styles; and 5 mm th. 95 mm wide PVC sheet out of which 75 mm shall be flat and 20 mm tapered in 45 degree on the inner side to form top &amp; bottom rail and 115 mm wide PVC sheet out of which 75mm shall be flat and 20 mm shall be tapered on both sides to form lock rail. Top, bottom and lock rails shall be provided either side of the panel with 10 mm (5mmx2) th.,20 mm wide cross PVC sheet as gap insert for top rail and bottom rail sheet to be fitted in the M.S. frame welded/sealed to the styles &amp;rails with 7 mm (5 mm+2 mm) th.x15 mm wide PVC sheet beading on inner side and joined together with solvent cement adhesive. An additional 5 mm th. PVC strip of 20 mm which is to be stuck on the interior side of the “C” channel using PVC solvent adhesive etc. complete excluding all necessary hardwares as per direction of Engineer-in- Charge.
First Floor</t>
  </si>
  <si>
    <t>Supplying, Fitting &amp; Fixing 30 mm thick both side prelaminated Factory made solid Panel PVC Door Shutter consisting of outer frame made out of M.S. tubes of 19 gauge thickness and size 19 mmx19 mm for styles, top and bottom rails, M.S. frame shall have cost of steel primers of approved make and manufacture, M.S. frame covered with 5 mm th. heat moulded PVC “C” channel of size 30 mm th, 70 mm width out of which 50 mm shall be flat and 20 mm shall be tapered in 45 degree angle on either sides forming styles; and 5 mm th. 95 mm wide PVC sheet out of which 75 mm shall be flat and 20 mm tapered in 45 degree on the inner side to form top &amp; bottom rail and 115 mm wide PVC sheet out of which 75mm shall be flat and 20 mm shall be tapered on both sides to form lock rail. Top, bottom and lock rails shall be provided either side of the panel with 10 mm (5mmx2) th.,20 mm wide cross PVC sheet as gap insert for top rail and bottom rail sheet to be fitted in the M.S. frame welded/sealed to the styles &amp;rails with 7 mm (5 mm+2 mm) th.x15 mm wide PVC sheet beading on inner side and joined together with solvent cement adhesive. An additional 5 mm th. PVC strip of 20 mm which is to be stuck on the interior side of the “C” channel using PVC solvent adhesive etc. complete excluding all necessary hardwares as per direction of Engineer-in- Charge.
Second Floor</t>
  </si>
  <si>
    <t>Supplying, Fitting &amp; Fixing 30 mm thick both side prelaminated Factory made solid Panel PVC Door Shutter consisting of outer frame made out of M.S. tubes of 19 gauge thickness and size 19 mmx19 mm for styles, top and bottom rails, M.S. frame shall have cost of steel primers of approved make and manufacture, M.S. frame covered with 5 mm th. heat moulded PVC “C” channel of size 30 mm th, 70 mm width out of which 50 mm shall be flat and 20 mm shall be tapered in 45 degree angle on either sides forming styles; and 5 mm th. 95 mm wide PVC sheet out of which 75 mm shall be flat and 20 mm tapered in 45 degree on the inner side to form top &amp; bottom rail and 115 mm wide PVC sheet out of which 75mm shall be flat and 20 mm shall be tapered on both sides to form lock rail. Top, bottom and lock rails shall be provided either side of the panel with 10 mm (5mmx2) th.,20 mm wide cross PVC sheet as gap insert for top rail and bottom rail sheet to be fitted in the M.S. frame welded/sealed to the styles &amp;rails with 7 mm (5 mm+2 mm) th.x15 mm wide PVC sheet beading on inner side and joined together with solvent cement adhesive. An additional 5 mm th. PVC strip of 20 mm which is to be stuck on the interior side of the “C” channel using PVC solvent adhesive etc. complete excluding all necessary hardwares as per direction of Engineer-in- Charge.
Third Floor</t>
  </si>
  <si>
    <t>Anodised aliminium D-type handle of approved quality manufactured from extruded section conforming to I.S. specification (I.S. 230/72) fitted and fixed complete:(a) With continuous plate base (Hexagonal / Round rod) (v) 125 mm grip x 12 mm dia rod.</t>
  </si>
  <si>
    <t>Supplying, fitting and fixing M.S. clamps for door and window frame made of flat bent bar, end bifurcated with necessary screws etc. by cement concrete(1:2:4) as per direction. (Cost of concrete will be paid separately). (a) 40mm X 6mm, 250mm Length</t>
  </si>
  <si>
    <t xml:space="preserve">(ii) Anodised aluminium floor door stopper
</t>
  </si>
  <si>
    <t>Extra for fixing glass panes in steel window.</t>
  </si>
  <si>
    <t>Supply of UPVC pipes (B Type) and fittings conforming to IS-13592-1992
(A) (i) Single Socketed 3 Mtr. Length
(a) 75 mm</t>
  </si>
  <si>
    <t>Supply of UPVC pipes (B Type) and fittings conforming to IS-13592-1992
(B) Fittings
(ii) Plain Tee
(a) 75 mm</t>
  </si>
  <si>
    <t xml:space="preserve">Supply of UPVC pipes (B Type) and fittings conforming to IS-13592-1992
(B) Fittings
(ii) Plain Tee
b) 110 mm </t>
  </si>
  <si>
    <t xml:space="preserve">Supply of UPVC pipes (B Type) and fittings conforming to IS-13592-1992
(B) Fittings
(ii) Plain Tee
c) 160 mm </t>
  </si>
  <si>
    <t>Supply of UPVC pipes (B Type) and fittings conforming to IS-13592-1992
(B) Fittings
v) Plain Y
(a) 75 mm</t>
  </si>
  <si>
    <t xml:space="preserve">Supply of UPVC pipes (B Type) and fittings conforming to IS-13592-1992
(B) Fittings
v) Plain Y
b) 110 mm </t>
  </si>
  <si>
    <t xml:space="preserve">Supply of UPVC pipes (B Type) and fittings conforming to IS-13592-1992
(B) Fittings
v) Plain Y
c) 160 mm </t>
  </si>
  <si>
    <t>Supply of UPVC pipes (B Type) and fittings conforming to IS-13592-1992
(B) Fittings
x) Bend 87.5º
(a) 75 mm</t>
  </si>
  <si>
    <t xml:space="preserve">Supply of UPVC pipes (B Type) and fittings conforming to IS-13592-1992
(B) Fittings
x) Bend 87.5º
b) 110 mm </t>
  </si>
  <si>
    <t xml:space="preserve">Supply of UPVC pipes (B Type) and fittings conforming to IS-13592-1992
(B) Fittings
x) Bend 87.5º
c) 160 mm </t>
  </si>
  <si>
    <t>Supply of UPVC pipes (B Type) and fittings conforming to IS-13592-1992
(B) Fittings
xi) Door Bend (T.S.)
(a) 75 mm</t>
  </si>
  <si>
    <t xml:space="preserve">Supply of UPVC pipes (B Type) and fittings conforming to IS-13592-1992
(B) Fittings
xi) Door Bend (T.S.)
b) 110 mm </t>
  </si>
  <si>
    <t xml:space="preserve">Supply of UPVC pipes (B Type) and fittings conforming to IS-13592-1992
(B) Fittings
xi) Door Bend (T.S.)
c) 160 mm </t>
  </si>
  <si>
    <t>Supply of UPVC pipes (B Type) and fittings conforming to IS-13592-1992
(B) Fittings
xiv) Cross Tee with Door
(a) 75 mm</t>
  </si>
  <si>
    <t xml:space="preserve">Supply of UPVC pipes (B Type) and fittings conforming to IS-13592-1992
(B) Fittings
xiv) Cross Tee with Door
b) 110 mm </t>
  </si>
  <si>
    <t>Supply of UPVC pipes (B Type) and fittings conforming to IS-13592-1992
(B) Fittings
xv) Vent Cowl
(a) 75 mm</t>
  </si>
  <si>
    <t xml:space="preserve">Supply of UPVC pipes (B Type) and fittings conforming to IS-13592-1992
(B) Fittings
xv) Vent Cowl
b) 110 mm </t>
  </si>
  <si>
    <t xml:space="preserve">Supply of UPVC pipes (B Type) and fittings conforming to IS-13592-1992
(B) Fittings
xv) Vent Cowl
c) 160 mm </t>
  </si>
  <si>
    <t>Supply of UPVC pipes (B Type) and fittings conforming to IS-13592-1992
(B) Fittings
xvi) Pipe Clip
(a) 75 mm</t>
  </si>
  <si>
    <t xml:space="preserve">Supply of UPVC pipes (B Type) and fittings conforming to IS-13592-1992
xvi) Pipe Clip
b) 110 mm </t>
  </si>
  <si>
    <t xml:space="preserve">Supply of UPVC pipes (B Type) and fittings conforming to IS-13592-1992
(B) Fittings
xvi) Pipe Clip
c) 160 mm </t>
  </si>
  <si>
    <t>Supply of UPVC pipes (B Type) and fittings conforming to IS-13592-1992
(B) Fittings
xxxi) Plain Floor Trap with Top tile &amp; Strainer
(a) 75 mm</t>
  </si>
  <si>
    <t>Supply of UPVC pipes (B Type) and fittings conforming to IS-13592-1992
(B) Fittings
xxiii) 110/110 S Trap
(a) 75 mm</t>
  </si>
  <si>
    <t>Supply of UPVC pipes (B Type) and fittings conforming to IS-13592-1992
(B) Fittings
xxvi) Reducer 110 X 75 mm
(a) 75 mm</t>
  </si>
  <si>
    <t>Supply of UPVC pipes (B Type) and fittings conforming to IS-13592-1992
(B) Fittings
xxvii) Reducing Tee (110 X 75 mm)
(a) 75 mm</t>
  </si>
  <si>
    <t>Supply of UPVC pipes (B Type) and fittings conforming to IS-13592-1992
(B) Fittings
xviii) W.C. Connector (450 mm long) W / lipring
(a) 75 mm</t>
  </si>
  <si>
    <t>Supply of UPVC pipes (B Type) and fittings conforming to IS-13592-1992
(B) Fittings
xxi) 110 X 110 P Trap
(a) 75 mm</t>
  </si>
  <si>
    <t>Supply of UPVC pipes (B Type) and fittings conforming to IS-13592-1992
(B) Fittings
xIv) Round Jali 
(a) 75 mm</t>
  </si>
  <si>
    <t>Supply of UPVC pipes (B Type) and fittings conforming to IS-13592-1992
xIvi) Door Cap
(a) 75 mm</t>
  </si>
  <si>
    <t xml:space="preserve">Supply of UPVC pipes (B Type) and fittings conforming to IS-13592-1992
(B) Fittings
xIvi) Door Cap
b) 110 mm </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</si>
  <si>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50mm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</si>
  <si>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32mm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</si>
  <si>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25mm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</si>
  <si>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20mm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</si>
  <si>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15mm</t>
  </si>
  <si>
    <t>Supplying, fitting and fixing low-down cistern parts.
(v) Knob</t>
  </si>
  <si>
    <t>Supplying, fitting and fixing bib cock or stop cock.
Chromium plated Bib Cock short body (Equivalent to Code No. 511 &amp; Model - Tropical / Sumthing Special of ESSCO or similar brand).</t>
  </si>
  <si>
    <t>Supplying, fitting and fixing bib cock or stop cock.
PTMT (Polytetra Bib Cock / Stop Cock ( Prayag or equivalent) 15 mm</t>
  </si>
  <si>
    <t>Supplying, fitting and fixing pillar cock of approved make. b) PTMT Pillar Cock - 15 mm. (Prayag or equivalent).</t>
  </si>
  <si>
    <t>Supplying, fitting and fixing PTMT Smart Shelf of approved make of size 300 mm.</t>
  </si>
  <si>
    <t>Constructing Inspection pit of inside measurement 600mm X 600mm X upto 600mm (depth) with 250 mm thick 1st. class brick work in cement mortar (1:4) on all sides, bottom of the pit consisting of 100 mm thick cement concrete (1:3:6) with stone chips over a layer of jhama brick flat soling, 15 mm thick (1:4) cement plaster to inside walls and out-side walls upto G.L. and 20 mm.thick (1:4) plaster to bottom of the pit, providing necessary invert with cement concrete (1:3:6) with stone chips as per direction, neat cement finishing to entire internal surfaces, top of the pit covered with 100 mm thick R.C.C. slab (1:1.5:3) with stone chips and necessary reinforcements upto 1% and shuttering including 6 mm thick cement plaster (1:4) in all external surfaces of the slab and one 560 mm dia. R.C.C. manhole cover of approved make supplied, fitted and fixed in the slab with necessary fittings, necessary earthwork in excavation in all sorts of soil, filling sides of the pit with earth and removing spoils after work complete in all respect with all costs of labour and materials. i) With Pakur variety. (SAIL/TATA/RINL)</t>
  </si>
  <si>
    <t>Cleaning rubbish, sludge, weeds scum, liquid earth, mud etc.etc.from road side masonary drain/ hume pipe drain/ culvert etc. by mathor labour after removing concrete.Slab/manhole cover etc.without damaging the same and refixing the same properly after cleaning as necessary and removing the sludge etc.etc.by using iron pans,buckets including all labour, tools &amp; plants including removing the spoils in dry condition and disposing the same by truck beyond the road side in conformity with municipal/corporation rules for such disposal including loading into truck and cleaning the road side in all respects as per direction of the Engineerin- Charge. (Payment will be made on the basis of actual stack measurment of spoils in dry condition at roadside)</t>
  </si>
  <si>
    <t>Supplying, fitting and fixing in position C.I. manhole/ pit cover with rim.a) Round (i) 450 mm X 100 mm X 21 kg (approx.)</t>
  </si>
  <si>
    <t>(a) Supplying, fitting galvanised 3 ply 12 gauge / 4 points line of barbed wire in fencing (holes already made in the body of the post) or fixed by staples tightening and fixing the wires in taut condition with straining bolts including the cost of cutting and of lapping joints in the wire as necessary but excluding the cost of galvanised staples,straining bolt and binding wire where necessary. 
Around pheriferi of boundary wall</t>
  </si>
  <si>
    <t xml:space="preserve">Supplying fitting and fixing 600 mm (+/- 30 mm) diametre R.B.T (Reinforced Barbed Tape) Concertina fencing on wall top using concertina coils stretched to approx.6 meters length at site clipped with two nos. of horizontal R.B.T strands which will be tensioned and fixed with the vertical M.S angle iron posts by means of security fasteners (such as 'C' clips, R.B.T clips etc. (The rate is exclusive of the cost of posts)
Around pheriferi of boundary wall
</t>
  </si>
  <si>
    <t>M.S. structural works in columns, beams etc. with simple rolled structural members (e.g. joists, angle, channel sections conforming to IS: 226, IS: 808 &amp; SP (6)- 1964 connected to one another with bracket, gussets, cleats as per design, direction of Engineer-in- charge complete including cutting to requisite shape and length, fabrication with necessary bolting, metal arc welding conforming to IS: 816- 1956 &amp; IS: 1995 using electrodes of approved make and brand conforming to IS:814- 1957, haulage, hoisting and erection all complete. The rate includes the cost of rolled steel section, consumables such as electrodes, gas and hire charge of all tools and plants and labour required for the work including all incidental chages such as electricity charges, labour insurance charges etc. 
M.S Angle (50x50x6)
unit wt of 50x50x6 Angle section @4.5 kg/m</t>
  </si>
  <si>
    <t>Supplying 1.5mm thick M.S. sheet fitted and fixed on one or both faces of M.S./ W.I. gate etc. with point welding at not more than 150mm  apart complete in all respect as per design including cost of all labour and materials</t>
  </si>
  <si>
    <t>Rm</t>
  </si>
  <si>
    <t>Mtr</t>
  </si>
  <si>
    <t>MT</t>
  </si>
  <si>
    <t>Laying  of  4 x 25 sq mmvXLPE /A Cable in
underground trench 460mm wide x 760mm average depth, with brick protection on the top of the cable with 8 (eight) Nos. bricks per Mtr. including filling the space B10between the bricks and cable and also the trench with shifted soil, leveling up and restoring surface duly rammed</t>
  </si>
  <si>
    <t>Laying of cable upto 4 core 25 sqmm on wall/surface   incl. S &amp; F MS saddles with earthing attachment in 2X10 SWG  GI (Hot Dip) Wire, making holes etc. as necy. mending good damages and painting</t>
  </si>
  <si>
    <t>Supply &amp; fixing compression type gland with brass gland brass ring incl. socketing the ends off by crimping  method incl. S/F solderless socket (Dowels make) &amp; jointing ,materials etc. Of the following XLPE/A cable:    
a) 4 x 25 sq mm</t>
  </si>
  <si>
    <t xml:space="preserve">Supply &amp; fixing of 1 nos of 240V 32A DP MCB (Legrand) in 2-way DP SS enclosure (Legrand) incl earthing attachment. </t>
  </si>
  <si>
    <t>Supply &amp; fixing SPN MCB DB (2+8) WAY (Make legrand/ Seimens/ABB) with S.S. Enclosure(Legrand cat no - 607711) concealed in wall after cutting wall &amp; mending good the damages &amp; earthing attachment comprising with the following: 
a) 40A DP MCB isolator                                      --- 1 no
b) 6 to 32A SP MCB                                            ---- 8nos</t>
  </si>
  <si>
    <t>Supply &amp; drawing of 1.1 Kv grade single core stranded 'FR' Pvc insulated &amp; unsheathed copper wire (brand appr by EIC) of the following sizes through 19 mm alkathene pipe  recessed in wall. 
a) 2 x 4 + 1 x 2.5 sq mm (SPNDB)</t>
  </si>
  <si>
    <t xml:space="preserve">Supply &amp; drawing of 1.1 Kv grade single core stranded 'FR' Pvc insulated &amp; unsheathed copper wire (brand appr by EIC) of the following sizes through 19 mm alkathene pipe  recessed in wall. 
b) 2 x 2.5 + 1x1.5 sq mm </t>
  </si>
  <si>
    <t xml:space="preserve">Supply &amp; drawing of 1.1 Kv grade single core stranded 'FR' Pvc insulated &amp; unsheathed copper wire (brand appr by EIC) of the following sizes through 19 mm alkathene pipe  recessed in wall. 
a) 3x1.5 sqmm </t>
  </si>
  <si>
    <t>Supply &amp; fixing computer plug board modular type of 12 module GI box with cover plate recessed in wall comprising with the following (Legrand/Cabtree)   ----- 
a) 6/16A socket &amp; 16A switch                         --1 set
b) 6A  socket &amp; 6A switch                                 --2 sets</t>
  </si>
  <si>
    <t>Supply &amp; Fixing 240 V, 16 A, 3 pin Modular type Power plug socket (Cabtree) with 16A Modular type socket (Cabtree) with 16A Modular type switch, without plug top on 4 Module GI Modular type switch board with top cover plate flushed in wall incl. S&amp;F switch board and cover plate and making necy. connections</t>
  </si>
  <si>
    <t>Fixing only single /twin fluorescent light fitting complete with all accessories directly on wall / ceiling / HW round block and suitable size of MS fastener</t>
  </si>
  <si>
    <t>Supply &amp; fixing socket type electronics Modular socket type fan regulator (Legrand/Crabtree) including connection.</t>
  </si>
  <si>
    <t>Earthing the installation by 50mm dia GI pipe (ISI-M) 3.64 mtr long &amp; 1x4 SWG GI (Hot dip) wire (4mtr long) with suitable nuts, bolts &amp; washers etc. Driven into a depth of 3.65 mtr below the ground level.</t>
  </si>
  <si>
    <t>S &amp; F earth busbar of galvanized (Hot Dip) MS flat 25mm x 6 mm on wall having clearance of 6 mm from wall including providing drilled holes on the busbar complete with GI bolts, nuts, washers, spacing insulators etc. as required</t>
  </si>
  <si>
    <t>pts</t>
  </si>
  <si>
    <t>Dismentalling all existing electrical installation mending good damages and the same to the respective authority as per direction of EIC</t>
  </si>
  <si>
    <t xml:space="preserve">Supply  and delivery of 4' single LED type tube light   fitting complete with all acessaries directly on ceiling  with HW round block &amp; suitable size of MS fastener (make Havells/Crompton/Nordusk, cat no - -KN-TL-I-C-INT-T5-20W as approved by EIC) </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</si>
  <si>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(b) Openable steel windows as per IS sizes with side hung shutters and horizotal glazing bars. [The extra rate admissible for the openable portion only]</t>
  </si>
  <si>
    <t>BI01010001010000000000000515BI0100001239</t>
  </si>
  <si>
    <t>Distn. wiring in 3 x 1.5 sqmm single core stranded 'FR' PVC insulated &amp; unsheathed single core stranded copper wire (Glostr/Finolex/Havells) in 19 mm bore, 3 mm thick polythene pipe complete with all     accessories embedded in wall to 240 V 6A   5 pin plug point  incl. S&amp;F 240 V 6A 3 pin Modular type plug socket &amp; Modular type switch (Cabtree) incl. S&amp;F earth continuity wire, fixed on 4 Module GI switch board with 3/4 Module top cover plate flushed in wall incl.mending good damagesaverage 4.5 mtr</t>
  </si>
  <si>
    <t xml:space="preserve">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a) Third Floor: Sizes-300 mm x300mm x10 mm with breaking strength &gt; 1200 N
</t>
  </si>
  <si>
    <t xml:space="preserve">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contractor).Second Floor
a)  Sizes-300 mm x300mm x10 mm with breaking strength &gt; 1200 N
</t>
  </si>
  <si>
    <t xml:space="preserve">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a) First Floor: Sizes-300 mm x300mm x10 mm with breaking strength &gt; 1200 N
</t>
  </si>
  <si>
    <t xml:space="preserve">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a) In Ground Floor: Sizes-300 mm x300mm x10 mm with breaking strength &gt; 1200 N
</t>
  </si>
  <si>
    <t>Making one set of scaffolding only for replacing glass panels, painting, uprooting plant and another repairing works of building and S&amp;P works for external works only with 10 cm. dia bamboo as main posts at the rate of 1 metre centre to centre and 7.5 cm. dia bamboo ties @ 0.75 metre apart fitting and fixing with necessary coir, nails etc. as per direction of the Engineer-incharge. (This item should be executed only after prior approval of the Engineer-incharge). Firstly, one number to be paid and then labour rate for shifting up to further nineteenth (19) times @ 10% each time to be considered. If necessaryfurther after twenty times of total use, another one number new and labour
rate for shifting to be considered accordingly            
a) 3.90 metre height</t>
  </si>
  <si>
    <t>Painting with best quality synthetic enamel paint of approved make and brand including smoothening surface by sand papering etc. including using of approved putty etc. on the surface, if necessary :
On timber or plastered surface.
With super gloss (hi-gloss) -
Two coats (with any shade except white)</t>
  </si>
  <si>
    <r>
      <t xml:space="preserve">Supplying, fitting and fixing Anglo-Indian W.C. in white glazed vitreous china ware of approved make complete in position with necessary bolts, nuts etc.
With 'P' trap </t>
    </r>
    <r>
      <rPr>
        <b/>
        <sz val="11"/>
        <color indexed="8"/>
        <rFont val="Calibri"/>
        <family val="2"/>
      </rPr>
      <t>(without vent)</t>
    </r>
  </si>
  <si>
    <t>Supplying,fitting and fixing approved brand P.V.C. CONNECTOR white flexible, with both ends coupling with heavy brass C.P. nut, 15 mm dia. 900 mm long</t>
  </si>
  <si>
    <t>Supplying,fitting and fixing approved brand 32 mm dia.P.V.C. waste pipe, with PVC coupling at one end fitted with necessary clamps.
1050mm long</t>
  </si>
  <si>
    <t>Supplying, fitting and fixing stainless steel sink complete with waste fittings and two coats of painting of C.I. brackets.
Sink only
530 mm X 430 mm x 180 mm</t>
  </si>
  <si>
    <t>Supplying P.V.C. water storage tank of approved quality with closed top with lid (Black) - Multilayer
2000 Litre capacity</t>
  </si>
  <si>
    <t>Labour for hoisting plastic water storage tank.
Above 1500 litre upto 5000 litre capacity
On the roof of mumty(top of forth floor)</t>
  </si>
  <si>
    <r>
      <rPr>
        <b/>
        <sz val="12"/>
        <color indexed="8"/>
        <rFont val="Calibri"/>
        <family val="2"/>
      </rPr>
      <t>Electrical Works (Schedule Works)</t>
    </r>
    <r>
      <rPr>
        <sz val="11"/>
        <color indexed="8"/>
        <rFont val="Calibri"/>
        <family val="2"/>
      </rPr>
      <t xml:space="preserve">
Supply &amp; fixing 415V 125A capacity MS (16SWG) Busbar Chamber having dimension of (500x150mm) to be fixed on iron frame on wall consisting of 4 nos cupper bars of size (4 x 15x3mm). The same BBC should have a separate cubicle at one end consisting 3 nos 125A capacity porcelain cut out fuse unit &amp; one nutral bar to receive the service cable including connecting the cut out fuse units with the BBC by S/F 4 x 35 sqmm PVC insulated copper wire duly socketed at both ends incl. earthing attachment &amp; painting 
</t>
    </r>
  </si>
  <si>
    <r>
      <t xml:space="preserve">Supply &amp; Fixing FP enclosure (Legrand) concealed in wall &amp; mending good the damages to original finish incl. earthing attachment comprising with the following:
a) 32 DP MCB Isolator (Legrand) - 1 nos                             b) 6-16 A SP MCB - 2 nos </t>
    </r>
    <r>
      <rPr>
        <b/>
        <sz val="11"/>
        <color indexed="8"/>
        <rFont val="Calibri"/>
        <family val="2"/>
      </rPr>
      <t xml:space="preserve"> (Roof light &amp; Stair light)
</t>
    </r>
    <r>
      <rPr>
        <sz val="11"/>
        <color indexed="8"/>
        <rFont val="Calibri"/>
        <family val="2"/>
      </rPr>
      <t xml:space="preserve">
</t>
    </r>
  </si>
  <si>
    <r>
      <t xml:space="preserve">Distn. wiring in 3 x 1.5 sqmm single core stranded 'FR' PVC insulated &amp; unsheathed single core stranded copper wire Gloster/Finolex/ Havells) in 19 mm bore, 3 mm thick polythene pipe (for horizontal &amp; vertical run in wall and celing portion through polythen pipe) complete with all accessories embedded in wall to light/fan/call bell points with Modular type switch (Legrand/Crabtree) fixed on Modular GI switch board with top cover plate flushed in wall incl. mending good damages to original finish   -----                                         </t>
    </r>
    <r>
      <rPr>
        <b/>
        <sz val="11"/>
        <color indexed="8"/>
        <rFont val="Calibri"/>
        <family val="2"/>
      </rPr>
      <t xml:space="preserve">a) Ave run 6 mtr </t>
    </r>
    <r>
      <rPr>
        <sz val="11"/>
        <color indexed="8"/>
        <rFont val="Calibri"/>
        <family val="2"/>
      </rPr>
      <t xml:space="preserve">
</t>
    </r>
  </si>
  <si>
    <r>
      <t xml:space="preserve">Distn. wiring in 3 x 1.5 sqmm single core stranded 'FR' PVC insulated &amp; unsheathed single core stranded copper wire (Glostr/Finolex/Havells) in 19 mm bore, 3 mm thick polythene pipe complete with all     accessories embedded in wall to 240 V 6A   5 pin plug point  incl. S&amp;F 240 V 6A 3 pin Modular type plug socket &amp; Modular type switch (Cabtree) incl. S&amp;F earth continuity wire, fixed on 4 Module GI switch board with 3/4 Module top cover plate flushed in wall incl.mending good damages </t>
    </r>
    <r>
      <rPr>
        <b/>
        <sz val="11"/>
        <color indexed="8"/>
        <rFont val="Calibri"/>
        <family val="2"/>
      </rPr>
      <t xml:space="preserve"> (on board)</t>
    </r>
  </si>
  <si>
    <r>
      <rPr>
        <b/>
        <sz val="12"/>
        <color indexed="8"/>
        <rFont val="Calibri"/>
        <family val="2"/>
      </rPr>
      <t>Electrical woks(Non Schedule)</t>
    </r>
    <r>
      <rPr>
        <sz val="11"/>
        <color indexed="8"/>
        <rFont val="Calibri"/>
        <family val="2"/>
      </rPr>
      <t xml:space="preserve">
 Supply &amp; delivery of 1.1 Kv gr. XLPE/AL armoured cable (make Gloster/Havells/Nicco) of following sizes :  
4 x 25 sq mm</t>
    </r>
  </si>
  <si>
    <t xml:space="preserve">A) Painting with best quality synthetic enamel paint of approved make and brand including smoothening surface by sand papering etc. Including using of approved putty etc. on the surface, if necessary : on steel or other metal surface                                                            
With other than hi-gloss of approved quality-                                                                                          
iv) Two coats (with any shade except white) </t>
  </si>
  <si>
    <t xml:space="preserve">Supplying best Indian sheet glass panes set in putty and fitted and fixed with nails and putty complete. (In all floors for internal wall &amp; upto 6 m height for external wall)
4 mm thick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</si>
  <si>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i)With 6:1 cement mortar b) 20mm thick plaster  OUTSIDE
Third Floor</t>
  </si>
  <si>
    <t xml:space="preserve">Name of Work: Repair, renovation of quarter (A-type) &amp; two storied staff quarter (SI) (US quarter consisting of 02 nos. flat in each storey) total 12 quarters at Liluah Housing Complex at Liluah Police Station in Howrah Police Commissionerate. </t>
  </si>
  <si>
    <t>Contract No:  WBPHIDCL/Addl.CE/NIT- 146(e)/2019-2020 (1st Call) for Sl No. 1</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</si>
</sst>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0.0000"/>
    <numFmt numFmtId="187" formatCode="0.0"/>
    <numFmt numFmtId="188" formatCode="0.000"/>
    <numFmt numFmtId="189" formatCode="0.0000%"/>
    <numFmt numFmtId="190" formatCode="0.00000"/>
    <numFmt numFmtId="191" formatCode="0.000%"/>
    <numFmt numFmtId="192" formatCode="&quot;₹&quot;\ #,##0.00"/>
    <numFmt numFmtId="193" formatCode="[$-4009]dd\ mmmm\ yyyy"/>
    <numFmt numFmtId="194" formatCode="[$-409]hh:mm:ss\ AM/PM"/>
    <numFmt numFmtId="195" formatCode="0.000000"/>
    <numFmt numFmtId="196" formatCode="0.0000000"/>
    <numFmt numFmtId="197" formatCode="0.00000000"/>
    <numFmt numFmtId="198" formatCode="0.000000000"/>
    <numFmt numFmtId="199" formatCode="0.0000000000"/>
  </numFmts>
  <fonts count="8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11"/>
      <name val="Book Antiqua"/>
      <family val="1"/>
    </font>
    <font>
      <sz val="10"/>
      <name val="Book Antiqua"/>
      <family val="1"/>
    </font>
    <font>
      <sz val="11"/>
      <name val="Century Gothic"/>
      <family val="2"/>
    </font>
    <font>
      <b/>
      <sz val="11"/>
      <color indexed="8"/>
      <name val="Calibri"/>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sz val="11"/>
      <color indexed="31"/>
      <name val="Arial"/>
      <family val="2"/>
    </font>
    <font>
      <b/>
      <sz val="14"/>
      <color indexed="17"/>
      <name val="Arial"/>
      <family val="2"/>
    </font>
    <font>
      <b/>
      <sz val="11"/>
      <color indexed="16"/>
      <name val="Arial"/>
      <family val="2"/>
    </font>
    <font>
      <sz val="11"/>
      <color indexed="8"/>
      <name val="Arial"/>
      <family val="2"/>
    </font>
    <font>
      <sz val="11"/>
      <name val="Calibri"/>
      <family val="2"/>
    </font>
    <font>
      <b/>
      <u val="single"/>
      <sz val="16"/>
      <color indexed="10"/>
      <name val="Arial"/>
      <family val="2"/>
    </font>
    <font>
      <sz val="11"/>
      <color indexed="8"/>
      <name val="Book Antiqua"/>
      <family val="1"/>
    </font>
    <font>
      <sz val="10"/>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sz val="11"/>
      <color theme="4" tint="0.7999799847602844"/>
      <name val="Arial"/>
      <family val="2"/>
    </font>
    <font>
      <b/>
      <sz val="14"/>
      <color theme="6" tint="-0.4999699890613556"/>
      <name val="Arial"/>
      <family val="2"/>
    </font>
    <font>
      <b/>
      <sz val="11"/>
      <color rgb="FF800000"/>
      <name val="Arial"/>
      <family val="2"/>
    </font>
    <font>
      <sz val="11"/>
      <color rgb="FF000000"/>
      <name val="Arial"/>
      <family val="2"/>
    </font>
    <font>
      <sz val="11"/>
      <color theme="1"/>
      <name val="Book Antiqua"/>
      <family val="1"/>
    </font>
    <font>
      <sz val="12"/>
      <color theme="1"/>
      <name val="Calibri"/>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6" fontId="0"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58" fillId="0" borderId="0" applyNumberFormat="0" applyFill="0" applyBorder="0" applyAlignment="0" applyProtection="0"/>
    <xf numFmtId="0" fontId="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7"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17">
    <xf numFmtId="0" fontId="0" fillId="0" borderId="0" xfId="0" applyFont="1" applyAlignment="1">
      <alignment/>
    </xf>
    <xf numFmtId="0" fontId="3" fillId="0" borderId="0" xfId="59" applyNumberFormat="1" applyFont="1" applyFill="1" applyBorder="1" applyAlignment="1">
      <alignment vertical="center"/>
      <protection/>
    </xf>
    <xf numFmtId="0" fontId="71" fillId="0" borderId="0" xfId="59" applyNumberFormat="1" applyFont="1" applyFill="1" applyBorder="1" applyAlignment="1" applyProtection="1">
      <alignment vertical="center"/>
      <protection locked="0"/>
    </xf>
    <xf numFmtId="0" fontId="71" fillId="0" borderId="0" xfId="59" applyNumberFormat="1" applyFont="1" applyFill="1" applyBorder="1" applyAlignment="1">
      <alignment vertical="center"/>
      <protection/>
    </xf>
    <xf numFmtId="0" fontId="2" fillId="0" borderId="0" xfId="59" applyNumberFormat="1" applyFont="1" applyFill="1" applyBorder="1" applyAlignment="1">
      <alignment vertical="center"/>
      <protection/>
    </xf>
    <xf numFmtId="0" fontId="4" fillId="0" borderId="0" xfId="59" applyNumberFormat="1" applyFont="1" applyFill="1" applyBorder="1" applyAlignment="1">
      <alignment horizontal="left"/>
      <protection/>
    </xf>
    <xf numFmtId="0" fontId="72" fillId="0" borderId="0" xfId="59" applyNumberFormat="1" applyFont="1" applyFill="1" applyBorder="1" applyAlignment="1">
      <alignment horizontal="left"/>
      <protection/>
    </xf>
    <xf numFmtId="0" fontId="3" fillId="0" borderId="0" xfId="59" applyNumberFormat="1" applyFont="1" applyFill="1" applyAlignment="1" applyProtection="1">
      <alignment vertical="center"/>
      <protection locked="0"/>
    </xf>
    <xf numFmtId="0" fontId="71" fillId="0" borderId="0" xfId="59" applyNumberFormat="1" applyFont="1" applyFill="1" applyAlignment="1" applyProtection="1">
      <alignment vertical="center"/>
      <protection locked="0"/>
    </xf>
    <xf numFmtId="0" fontId="3" fillId="0" borderId="0" xfId="59" applyNumberFormat="1" applyFont="1" applyFill="1" applyAlignment="1">
      <alignment vertical="center"/>
      <protection/>
    </xf>
    <xf numFmtId="0" fontId="71" fillId="0" borderId="0" xfId="59" applyNumberFormat="1" applyFont="1" applyFill="1" applyAlignment="1">
      <alignment vertical="center"/>
      <protection/>
    </xf>
    <xf numFmtId="0" fontId="2" fillId="0" borderId="10" xfId="59" applyNumberFormat="1" applyFont="1" applyFill="1" applyBorder="1" applyAlignment="1">
      <alignment horizontal="center" vertical="top" wrapText="1"/>
      <protection/>
    </xf>
    <xf numFmtId="0" fontId="3" fillId="0" borderId="0" xfId="59" applyNumberFormat="1" applyFont="1" applyFill="1">
      <alignment/>
      <protection/>
    </xf>
    <xf numFmtId="0" fontId="71" fillId="0" borderId="0" xfId="59" applyNumberFormat="1" applyFont="1" applyFill="1">
      <alignment/>
      <protection/>
    </xf>
    <xf numFmtId="0" fontId="2" fillId="0" borderId="11" xfId="59" applyNumberFormat="1" applyFont="1" applyFill="1" applyBorder="1" applyAlignment="1">
      <alignment horizontal="center" vertical="top" wrapText="1"/>
      <protection/>
    </xf>
    <xf numFmtId="0" fontId="3" fillId="0" borderId="0" xfId="59" applyNumberFormat="1" applyFont="1" applyFill="1" applyAlignment="1">
      <alignment vertical="top"/>
      <protection/>
    </xf>
    <xf numFmtId="0" fontId="71" fillId="0" borderId="0" xfId="59" applyNumberFormat="1" applyFont="1" applyFill="1" applyAlignment="1">
      <alignment vertical="top"/>
      <protection/>
    </xf>
    <xf numFmtId="0" fontId="3" fillId="0" borderId="10" xfId="59" applyNumberFormat="1" applyFont="1" applyFill="1" applyBorder="1" applyAlignment="1" applyProtection="1">
      <alignment vertical="top"/>
      <protection/>
    </xf>
    <xf numFmtId="0" fontId="3" fillId="0" borderId="0" xfId="59" applyNumberFormat="1" applyFont="1" applyFill="1" applyAlignment="1" applyProtection="1">
      <alignment vertical="top"/>
      <protection/>
    </xf>
    <xf numFmtId="0" fontId="71" fillId="0" borderId="0" xfId="59" applyNumberFormat="1" applyFont="1" applyFill="1" applyAlignment="1" applyProtection="1">
      <alignment vertical="top"/>
      <protection/>
    </xf>
    <xf numFmtId="0" fontId="0" fillId="0" borderId="0" xfId="59" applyNumberFormat="1" applyFill="1">
      <alignment/>
      <protection/>
    </xf>
    <xf numFmtId="0" fontId="73" fillId="0" borderId="0" xfId="59" applyNumberFormat="1" applyFont="1" applyFill="1">
      <alignment/>
      <protection/>
    </xf>
    <xf numFmtId="0" fontId="74" fillId="0" borderId="0" xfId="65" applyNumberFormat="1" applyFont="1" applyFill="1" applyBorder="1" applyAlignment="1" applyProtection="1">
      <alignment horizontal="center" vertical="center"/>
      <protection/>
    </xf>
    <xf numFmtId="0" fontId="2" fillId="0" borderId="12" xfId="65" applyNumberFormat="1" applyFont="1" applyFill="1" applyBorder="1" applyAlignment="1" applyProtection="1">
      <alignment horizontal="left" vertical="top" wrapText="1"/>
      <protection/>
    </xf>
    <xf numFmtId="0" fontId="2" fillId="0" borderId="13" xfId="65" applyNumberFormat="1" applyFont="1" applyFill="1" applyBorder="1" applyAlignment="1">
      <alignment horizontal="center" vertical="top" wrapText="1"/>
      <protection/>
    </xf>
    <xf numFmtId="0" fontId="75" fillId="0" borderId="10" xfId="65" applyNumberFormat="1" applyFont="1" applyFill="1" applyBorder="1" applyAlignment="1">
      <alignment vertical="top" wrapText="1"/>
      <protection/>
    </xf>
    <xf numFmtId="0" fontId="3" fillId="0" borderId="11" xfId="65" applyNumberFormat="1" applyFont="1" applyFill="1" applyBorder="1" applyAlignment="1">
      <alignment vertical="top" wrapText="1"/>
      <protection/>
    </xf>
    <xf numFmtId="0" fontId="2" fillId="0" borderId="11" xfId="65" applyNumberFormat="1" applyFont="1" applyFill="1" applyBorder="1" applyAlignment="1">
      <alignment horizontal="left" vertical="top"/>
      <protection/>
    </xf>
    <xf numFmtId="0" fontId="2" fillId="0" borderId="12" xfId="65" applyNumberFormat="1" applyFont="1" applyFill="1" applyBorder="1" applyAlignment="1">
      <alignment horizontal="left" vertical="top"/>
      <protection/>
    </xf>
    <xf numFmtId="0" fontId="3" fillId="0" borderId="14" xfId="65" applyNumberFormat="1" applyFont="1" applyFill="1" applyBorder="1" applyAlignment="1">
      <alignment vertical="top"/>
      <protection/>
    </xf>
    <xf numFmtId="0" fontId="6" fillId="0" borderId="15" xfId="65" applyNumberFormat="1" applyFont="1" applyFill="1" applyBorder="1" applyAlignment="1">
      <alignment vertical="top"/>
      <protection/>
    </xf>
    <xf numFmtId="0" fontId="3" fillId="0" borderId="15" xfId="65" applyNumberFormat="1" applyFont="1" applyFill="1" applyBorder="1" applyAlignment="1">
      <alignment vertical="top"/>
      <protection/>
    </xf>
    <xf numFmtId="0" fontId="14" fillId="0" borderId="10" xfId="65" applyNumberFormat="1" applyFont="1" applyFill="1" applyBorder="1" applyAlignment="1" applyProtection="1">
      <alignment vertical="center" wrapText="1"/>
      <protection locked="0"/>
    </xf>
    <xf numFmtId="0" fontId="76" fillId="33" borderId="10" xfId="65" applyNumberFormat="1" applyFont="1" applyFill="1" applyBorder="1" applyAlignment="1" applyProtection="1">
      <alignment vertical="center" wrapText="1"/>
      <protection locked="0"/>
    </xf>
    <xf numFmtId="0" fontId="77" fillId="0" borderId="10" xfId="65" applyNumberFormat="1" applyFont="1" applyFill="1" applyBorder="1" applyAlignment="1">
      <alignment vertical="top"/>
      <protection/>
    </xf>
    <xf numFmtId="0" fontId="13" fillId="0" borderId="10" xfId="65" applyNumberFormat="1" applyFont="1" applyFill="1" applyBorder="1" applyAlignment="1" applyProtection="1">
      <alignment vertical="center" wrapText="1"/>
      <protection locked="0"/>
    </xf>
    <xf numFmtId="0" fontId="13" fillId="0" borderId="10" xfId="71" applyNumberFormat="1" applyFont="1" applyFill="1" applyBorder="1" applyAlignment="1" applyProtection="1">
      <alignment vertical="center" wrapText="1"/>
      <protection locked="0"/>
    </xf>
    <xf numFmtId="0" fontId="14" fillId="0" borderId="10" xfId="65" applyNumberFormat="1" applyFont="1" applyFill="1" applyBorder="1" applyAlignment="1" applyProtection="1">
      <alignment vertical="center" wrapText="1"/>
      <protection/>
    </xf>
    <xf numFmtId="0" fontId="11" fillId="0" borderId="0" xfId="65" applyNumberFormat="1" applyFill="1">
      <alignment/>
      <protection/>
    </xf>
    <xf numFmtId="2" fontId="78" fillId="0" borderId="11" xfId="65" applyNumberFormat="1" applyFont="1" applyFill="1" applyBorder="1" applyAlignment="1">
      <alignment vertical="top"/>
      <protection/>
    </xf>
    <xf numFmtId="10" fontId="79" fillId="33" borderId="10" xfId="71" applyNumberFormat="1" applyFont="1" applyFill="1" applyBorder="1" applyAlignment="1" applyProtection="1">
      <alignment horizontal="center" vertical="center"/>
      <protection locked="0"/>
    </xf>
    <xf numFmtId="2" fontId="6" fillId="0" borderId="16" xfId="65" applyNumberFormat="1" applyFont="1" applyFill="1" applyBorder="1" applyAlignment="1">
      <alignment horizontal="right" vertical="top"/>
      <protection/>
    </xf>
    <xf numFmtId="0" fontId="17" fillId="0" borderId="11" xfId="65" applyNumberFormat="1" applyFont="1" applyFill="1" applyBorder="1" applyAlignment="1">
      <alignment vertical="top" wrapText="1"/>
      <protection/>
    </xf>
    <xf numFmtId="2" fontId="6" fillId="0" borderId="11" xfId="42" applyNumberFormat="1" applyFont="1" applyFill="1" applyBorder="1" applyAlignment="1">
      <alignment vertical="top"/>
    </xf>
    <xf numFmtId="186" fontId="3" fillId="0" borderId="11" xfId="65" applyNumberFormat="1" applyFont="1" applyFill="1" applyBorder="1" applyAlignment="1">
      <alignment vertical="center" readingOrder="1"/>
      <protection/>
    </xf>
    <xf numFmtId="0" fontId="3" fillId="0" borderId="11" xfId="59" applyNumberFormat="1" applyFont="1" applyFill="1" applyBorder="1" applyAlignment="1">
      <alignment horizontal="left" vertical="center" readingOrder="1"/>
      <protection/>
    </xf>
    <xf numFmtId="0" fontId="3" fillId="0" borderId="11" xfId="65" applyNumberFormat="1" applyFont="1" applyFill="1" applyBorder="1" applyAlignment="1">
      <alignment vertical="center" readingOrder="1"/>
      <protection/>
    </xf>
    <xf numFmtId="0" fontId="2" fillId="0" borderId="11" xfId="59" applyNumberFormat="1" applyFont="1" applyFill="1" applyBorder="1" applyAlignment="1" applyProtection="1">
      <alignment horizontal="right" vertical="center" readingOrder="1"/>
      <protection/>
    </xf>
    <xf numFmtId="0" fontId="3" fillId="0" borderId="11" xfId="59" applyNumberFormat="1" applyFont="1" applyFill="1" applyBorder="1" applyAlignment="1">
      <alignment vertical="center" readingOrder="1"/>
      <protection/>
    </xf>
    <xf numFmtId="0" fontId="2" fillId="0" borderId="11" xfId="59" applyNumberFormat="1" applyFont="1" applyFill="1" applyBorder="1" applyAlignment="1" applyProtection="1">
      <alignment horizontal="left" vertical="center" readingOrder="1"/>
      <protection locked="0"/>
    </xf>
    <xf numFmtId="0" fontId="3" fillId="0" borderId="11" xfId="59" applyNumberFormat="1" applyFont="1" applyFill="1" applyBorder="1" applyAlignment="1" applyProtection="1">
      <alignment vertical="center" readingOrder="1"/>
      <protection/>
    </xf>
    <xf numFmtId="0" fontId="2" fillId="0" borderId="17" xfId="59" applyNumberFormat="1" applyFont="1" applyFill="1" applyBorder="1" applyAlignment="1" applyProtection="1">
      <alignment horizontal="right" vertical="center" readingOrder="1"/>
      <protection locked="0"/>
    </xf>
    <xf numFmtId="0" fontId="2" fillId="0" borderId="18" xfId="59" applyNumberFormat="1" applyFont="1" applyFill="1" applyBorder="1" applyAlignment="1" applyProtection="1">
      <alignment horizontal="center" vertical="center" wrapText="1" readingOrder="1"/>
      <protection locked="0"/>
    </xf>
    <xf numFmtId="0" fontId="2" fillId="0" borderId="11" xfId="59" applyNumberFormat="1" applyFont="1" applyFill="1" applyBorder="1" applyAlignment="1" applyProtection="1">
      <alignment horizontal="center" vertical="center" wrapText="1" readingOrder="1"/>
      <protection locked="0"/>
    </xf>
    <xf numFmtId="0" fontId="2" fillId="0" borderId="19" xfId="65" applyNumberFormat="1" applyFont="1" applyFill="1" applyBorder="1" applyAlignment="1">
      <alignment horizontal="right" vertical="center" readingOrder="1"/>
      <protection/>
    </xf>
    <xf numFmtId="186" fontId="2" fillId="0" borderId="19" xfId="65" applyNumberFormat="1" applyFont="1" applyFill="1" applyBorder="1" applyAlignment="1">
      <alignment horizontal="right" vertical="center" readingOrder="1"/>
      <protection/>
    </xf>
    <xf numFmtId="0" fontId="3" fillId="0" borderId="11" xfId="65" applyNumberFormat="1" applyFont="1" applyFill="1" applyBorder="1" applyAlignment="1">
      <alignment vertical="center" wrapText="1" readingOrder="1"/>
      <protection/>
    </xf>
    <xf numFmtId="0" fontId="2" fillId="0" borderId="11" xfId="59" applyNumberFormat="1" applyFont="1" applyFill="1" applyBorder="1" applyAlignment="1" applyProtection="1">
      <alignment horizontal="right" vertical="center" readingOrder="1"/>
      <protection locked="0"/>
    </xf>
    <xf numFmtId="0" fontId="2" fillId="33" borderId="17" xfId="59" applyNumberFormat="1" applyFont="1" applyFill="1" applyBorder="1" applyAlignment="1" applyProtection="1">
      <alignment horizontal="right" vertical="center" readingOrder="1"/>
      <protection locked="0"/>
    </xf>
    <xf numFmtId="0" fontId="2" fillId="0" borderId="10" xfId="59" applyNumberFormat="1" applyFont="1" applyFill="1" applyBorder="1" applyAlignment="1" applyProtection="1">
      <alignment horizontal="center" vertical="center" wrapText="1" readingOrder="1"/>
      <protection locked="0"/>
    </xf>
    <xf numFmtId="2" fontId="2" fillId="0" borderId="19" xfId="65" applyNumberFormat="1" applyFont="1" applyFill="1" applyBorder="1" applyAlignment="1">
      <alignment horizontal="right" vertical="center" readingOrder="1"/>
      <protection/>
    </xf>
    <xf numFmtId="2" fontId="2" fillId="0" borderId="19" xfId="64" applyNumberFormat="1" applyFont="1" applyFill="1" applyBorder="1" applyAlignment="1">
      <alignment horizontal="right" vertical="center" readingOrder="1"/>
      <protection/>
    </xf>
    <xf numFmtId="0" fontId="2" fillId="0" borderId="13" xfId="59" applyNumberFormat="1" applyFont="1" applyFill="1" applyBorder="1" applyAlignment="1">
      <alignment horizontal="center" vertical="top" wrapText="1"/>
      <protection/>
    </xf>
    <xf numFmtId="0" fontId="2" fillId="0" borderId="12" xfId="59" applyNumberFormat="1" applyFont="1" applyFill="1" applyBorder="1" applyAlignment="1">
      <alignment horizontal="center" vertical="top" wrapText="1"/>
      <protection/>
    </xf>
    <xf numFmtId="0" fontId="3" fillId="0" borderId="12" xfId="65" applyNumberFormat="1" applyFont="1" applyFill="1" applyBorder="1" applyAlignment="1">
      <alignment horizontal="center" vertical="top"/>
      <protection/>
    </xf>
    <xf numFmtId="0" fontId="2" fillId="0" borderId="16" xfId="59" applyNumberFormat="1" applyFont="1" applyFill="1" applyBorder="1" applyAlignment="1">
      <alignment horizontal="center" vertical="top" wrapText="1"/>
      <protection/>
    </xf>
    <xf numFmtId="0" fontId="2" fillId="0" borderId="20" xfId="59" applyNumberFormat="1" applyFont="1" applyFill="1" applyBorder="1" applyAlignment="1">
      <alignment horizontal="center" vertical="top" wrapText="1"/>
      <protection/>
    </xf>
    <xf numFmtId="0" fontId="77" fillId="0" borderId="14" xfId="59" applyNumberFormat="1" applyFont="1" applyFill="1" applyBorder="1" applyAlignment="1" applyProtection="1">
      <alignment vertical="top"/>
      <protection/>
    </xf>
    <xf numFmtId="0" fontId="3" fillId="0" borderId="0" xfId="59" applyNumberFormat="1" applyFont="1" applyFill="1" applyBorder="1">
      <alignment/>
      <protection/>
    </xf>
    <xf numFmtId="0" fontId="0" fillId="0" borderId="0" xfId="59" applyNumberFormat="1" applyFill="1" applyBorder="1">
      <alignment/>
      <protection/>
    </xf>
    <xf numFmtId="2" fontId="3" fillId="0" borderId="11" xfId="59" applyNumberFormat="1" applyFont="1" applyFill="1" applyBorder="1" applyAlignment="1">
      <alignment horizontal="center" vertical="center"/>
      <protection/>
    </xf>
    <xf numFmtId="2" fontId="3" fillId="0" borderId="11" xfId="65" applyNumberFormat="1" applyFont="1" applyFill="1" applyBorder="1" applyAlignment="1">
      <alignment horizontal="center" vertical="center"/>
      <protection/>
    </xf>
    <xf numFmtId="0" fontId="80" fillId="0" borderId="20" xfId="65" applyNumberFormat="1" applyFont="1" applyFill="1" applyBorder="1" applyAlignment="1">
      <alignment horizontal="left" vertical="center" wrapText="1" readingOrder="1"/>
      <protection/>
    </xf>
    <xf numFmtId="2" fontId="3" fillId="0" borderId="0" xfId="59" applyNumberFormat="1" applyFont="1" applyFill="1" applyAlignment="1">
      <alignment vertical="top"/>
      <protection/>
    </xf>
    <xf numFmtId="188" fontId="3" fillId="0" borderId="0" xfId="59" applyNumberFormat="1" applyFont="1" applyFill="1" applyAlignment="1">
      <alignment vertical="top"/>
      <protection/>
    </xf>
    <xf numFmtId="2" fontId="3" fillId="0" borderId="0" xfId="59" applyNumberFormat="1" applyFont="1" applyFill="1" applyAlignment="1" applyProtection="1">
      <alignment vertical="top"/>
      <protection/>
    </xf>
    <xf numFmtId="0" fontId="49" fillId="0" borderId="11" xfId="0" applyFont="1" applyFill="1" applyBorder="1" applyAlignment="1">
      <alignment horizontal="justify" vertical="top" wrapText="1"/>
    </xf>
    <xf numFmtId="188" fontId="18" fillId="0" borderId="11" xfId="0" applyNumberFormat="1" applyFont="1" applyFill="1" applyBorder="1" applyAlignment="1">
      <alignment horizontal="center" vertical="center"/>
    </xf>
    <xf numFmtId="0" fontId="18" fillId="0" borderId="11" xfId="0" applyFont="1" applyFill="1" applyBorder="1" applyAlignment="1">
      <alignment horizontal="center" vertical="center"/>
    </xf>
    <xf numFmtId="2" fontId="18" fillId="0" borderId="11" xfId="0" applyNumberFormat="1" applyFont="1" applyFill="1" applyBorder="1" applyAlignment="1">
      <alignment horizontal="center" vertical="center"/>
    </xf>
    <xf numFmtId="2" fontId="20" fillId="0" borderId="11" xfId="0" applyNumberFormat="1" applyFont="1" applyFill="1" applyBorder="1" applyAlignment="1">
      <alignment horizontal="center" vertical="center"/>
    </xf>
    <xf numFmtId="49" fontId="18" fillId="0" borderId="11" xfId="0" applyNumberFormat="1" applyFont="1" applyFill="1" applyBorder="1" applyAlignment="1">
      <alignment horizontal="center" vertical="center"/>
    </xf>
    <xf numFmtId="1" fontId="18" fillId="0" borderId="11" xfId="0" applyNumberFormat="1" applyFont="1" applyFill="1" applyBorder="1" applyAlignment="1">
      <alignment horizontal="center" vertical="center"/>
    </xf>
    <xf numFmtId="2" fontId="18" fillId="0" borderId="11" xfId="65" applyNumberFormat="1" applyFont="1" applyFill="1" applyBorder="1" applyAlignment="1">
      <alignment horizontal="center" vertical="center"/>
      <protection/>
    </xf>
    <xf numFmtId="0" fontId="18" fillId="0" borderId="11" xfId="62" applyNumberFormat="1" applyFont="1" applyFill="1" applyBorder="1" applyAlignment="1">
      <alignment horizontal="center" vertical="center"/>
      <protection/>
    </xf>
    <xf numFmtId="1" fontId="18" fillId="0" borderId="11" xfId="0" applyNumberFormat="1" applyFont="1" applyFill="1" applyBorder="1" applyAlignment="1">
      <alignment horizontal="center" vertical="center" wrapText="1"/>
    </xf>
    <xf numFmtId="188" fontId="18" fillId="0" borderId="11" xfId="0" applyNumberFormat="1" applyFont="1" applyFill="1" applyBorder="1" applyAlignment="1">
      <alignment horizontal="center" vertical="center" wrapText="1"/>
    </xf>
    <xf numFmtId="188" fontId="19" fillId="0" borderId="11" xfId="0" applyNumberFormat="1" applyFont="1" applyFill="1" applyBorder="1" applyAlignment="1">
      <alignment horizontal="center" vertical="center"/>
    </xf>
    <xf numFmtId="177" fontId="81" fillId="0" borderId="11" xfId="44" applyNumberFormat="1" applyFont="1" applyFill="1" applyBorder="1" applyAlignment="1">
      <alignment horizontal="center" vertical="center"/>
    </xf>
    <xf numFmtId="0" fontId="81" fillId="0" borderId="11" xfId="0" applyFont="1" applyFill="1" applyBorder="1" applyAlignment="1">
      <alignment horizontal="center" vertical="center"/>
    </xf>
    <xf numFmtId="188" fontId="81" fillId="0" borderId="11" xfId="0" applyNumberFormat="1" applyFont="1" applyFill="1" applyBorder="1" applyAlignment="1">
      <alignment horizontal="center" vertical="center"/>
    </xf>
    <xf numFmtId="188" fontId="81" fillId="0" borderId="20" xfId="0" applyNumberFormat="1" applyFont="1" applyFill="1" applyBorder="1" applyAlignment="1">
      <alignment horizontal="center" vertical="center"/>
    </xf>
    <xf numFmtId="2" fontId="81" fillId="0" borderId="11" xfId="0" applyNumberFormat="1" applyFont="1" applyFill="1" applyBorder="1" applyAlignment="1">
      <alignment horizontal="center" vertical="center"/>
    </xf>
    <xf numFmtId="0" fontId="49" fillId="0" borderId="11" xfId="0" applyFont="1" applyFill="1" applyBorder="1" applyAlignment="1">
      <alignment horizontal="left" vertical="top" wrapText="1"/>
    </xf>
    <xf numFmtId="0" fontId="52" fillId="0" borderId="11" xfId="0" applyFont="1" applyFill="1" applyBorder="1" applyAlignment="1">
      <alignment vertical="top" wrapText="1"/>
    </xf>
    <xf numFmtId="0" fontId="49" fillId="0" borderId="11" xfId="0" applyNumberFormat="1" applyFont="1" applyFill="1" applyBorder="1" applyAlignment="1">
      <alignment horizontal="justify" vertical="top" wrapText="1"/>
    </xf>
    <xf numFmtId="0" fontId="49" fillId="0" borderId="11" xfId="0" applyFont="1" applyFill="1" applyBorder="1" applyAlignment="1">
      <alignment horizontal="justify" vertical="center" wrapText="1"/>
    </xf>
    <xf numFmtId="0" fontId="82" fillId="0" borderId="11" xfId="0" applyFont="1" applyFill="1" applyBorder="1" applyAlignment="1">
      <alignment horizontal="justify" vertical="justify" wrapText="1"/>
    </xf>
    <xf numFmtId="0" fontId="82" fillId="0" borderId="11" xfId="0" applyFont="1" applyFill="1" applyBorder="1" applyAlignment="1">
      <alignment horizontal="justify" vertical="top" wrapText="1"/>
    </xf>
    <xf numFmtId="0" fontId="0" fillId="0" borderId="11" xfId="0" applyFont="1" applyFill="1" applyBorder="1" applyAlignment="1">
      <alignment vertical="top" wrapText="1"/>
    </xf>
    <xf numFmtId="0" fontId="0" fillId="0" borderId="11" xfId="0" applyFont="1" applyFill="1" applyBorder="1" applyAlignment="1">
      <alignment horizontal="justify" vertical="top" wrapText="1"/>
    </xf>
    <xf numFmtId="0" fontId="49" fillId="0" borderId="11" xfId="0" applyFont="1" applyFill="1" applyBorder="1" applyAlignment="1">
      <alignment vertical="top"/>
    </xf>
    <xf numFmtId="0" fontId="49" fillId="0" borderId="11" xfId="0" applyFont="1" applyFill="1" applyBorder="1" applyAlignment="1">
      <alignment vertical="top" wrapText="1"/>
    </xf>
    <xf numFmtId="0" fontId="0" fillId="0" borderId="11" xfId="0" applyNumberFormat="1" applyFont="1" applyFill="1" applyBorder="1" applyAlignment="1">
      <alignment vertical="top" wrapText="1"/>
    </xf>
    <xf numFmtId="0" fontId="0" fillId="0" borderId="11" xfId="0" applyFont="1" applyFill="1" applyBorder="1" applyAlignment="1">
      <alignment horizontal="left" vertical="center" wrapText="1"/>
    </xf>
    <xf numFmtId="0" fontId="2" fillId="0" borderId="12" xfId="59" applyNumberFormat="1" applyFont="1" applyFill="1" applyBorder="1" applyAlignment="1">
      <alignment horizontal="center" vertical="center" wrapText="1"/>
      <protection/>
    </xf>
    <xf numFmtId="0" fontId="2" fillId="0" borderId="15" xfId="59" applyNumberFormat="1" applyFont="1" applyFill="1" applyBorder="1" applyAlignment="1">
      <alignment horizontal="center" vertical="center" wrapText="1"/>
      <protection/>
    </xf>
    <xf numFmtId="0" fontId="2" fillId="0" borderId="20" xfId="59" applyNumberFormat="1" applyFont="1" applyFill="1" applyBorder="1" applyAlignment="1">
      <alignment horizontal="center" vertical="center" wrapText="1"/>
      <protection/>
    </xf>
    <xf numFmtId="0" fontId="6" fillId="0" borderId="15" xfId="65" applyNumberFormat="1" applyFont="1" applyFill="1" applyBorder="1" applyAlignment="1">
      <alignment horizontal="center" vertical="top" wrapText="1"/>
      <protection/>
    </xf>
    <xf numFmtId="0" fontId="6" fillId="0" borderId="20" xfId="65" applyNumberFormat="1" applyFont="1" applyFill="1" applyBorder="1" applyAlignment="1">
      <alignment horizontal="center" vertical="top" wrapText="1"/>
      <protection/>
    </xf>
    <xf numFmtId="0" fontId="83" fillId="0" borderId="0" xfId="59" applyNumberFormat="1" applyFont="1" applyFill="1" applyBorder="1" applyAlignment="1">
      <alignment horizontal="right" vertical="top"/>
      <protection/>
    </xf>
    <xf numFmtId="0" fontId="5" fillId="0" borderId="0" xfId="59" applyNumberFormat="1" applyFont="1" applyFill="1" applyBorder="1" applyAlignment="1">
      <alignment horizontal="left" vertical="center" wrapText="1"/>
      <protection/>
    </xf>
    <xf numFmtId="0" fontId="72" fillId="0" borderId="21" xfId="59" applyNumberFormat="1" applyFont="1" applyFill="1" applyBorder="1" applyAlignment="1" applyProtection="1">
      <alignment horizontal="center" wrapText="1"/>
      <protection locked="0"/>
    </xf>
    <xf numFmtId="0" fontId="2" fillId="33" borderId="12" xfId="65" applyNumberFormat="1" applyFont="1" applyFill="1" applyBorder="1" applyAlignment="1" applyProtection="1">
      <alignment horizontal="left" vertical="top"/>
      <protection locked="0"/>
    </xf>
    <xf numFmtId="0" fontId="2" fillId="0" borderId="15" xfId="65" applyNumberFormat="1" applyFont="1" applyFill="1" applyBorder="1" applyAlignment="1" applyProtection="1">
      <alignment horizontal="left" vertical="top"/>
      <protection locked="0"/>
    </xf>
    <xf numFmtId="0" fontId="2" fillId="0" borderId="20" xfId="65"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2 2" xfId="60"/>
    <cellStyle name="Normal 2 2 2" xfId="61"/>
    <cellStyle name="Normal 2 2 3" xfId="62"/>
    <cellStyle name="Normal 2 3" xfId="63"/>
    <cellStyle name="Normal 3" xfId="64"/>
    <cellStyle name="Normal 4" xfId="65"/>
    <cellStyle name="Normal 6 3" xfId="66"/>
    <cellStyle name="Note" xfId="67"/>
    <cellStyle name="Output" xfId="68"/>
    <cellStyle name="Percent" xfId="69"/>
    <cellStyle name="Percent 2" xfId="70"/>
    <cellStyle name="Percent 3"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2257425</xdr:colOff>
      <xdr:row>0</xdr:row>
      <xdr:rowOff>285750</xdr:rowOff>
    </xdr:to>
    <xdr:grpSp>
      <xdr:nvGrpSpPr>
        <xdr:cNvPr id="1" name="Group 1"/>
        <xdr:cNvGrpSpPr>
          <a:grpSpLocks noChangeAspect="1"/>
        </xdr:cNvGrpSpPr>
      </xdr:nvGrpSpPr>
      <xdr:grpSpPr>
        <a:xfrm>
          <a:off x="66675" y="76200"/>
          <a:ext cx="3095625"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5\Documents\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2.168.1.5\Documents\Users\KP%204\Desktop\Tender_SIRB.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et_Ren%20&amp;%20Upgr%20-%20Final%20Police%20Parade%20Ground_12.02.2019.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owrah%20p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combined%20estm%20fot%20liluah.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reface"/>
      <sheetName val="Dt_Estm"/>
      <sheetName val="Abs_Estm"/>
      <sheetName val="Final_Abs"/>
      <sheetName val="M25_RCC"/>
      <sheetName val="M20_Roof"/>
      <sheetName val="PP"/>
      <sheetName val="Dt_BW_125"/>
      <sheetName val="Abs_BW"/>
      <sheetName val="Rate Ana (2)"/>
      <sheetName val="Rly. Frt. (2)"/>
      <sheetName val="Driveway"/>
      <sheetName val="PATHWAY"/>
      <sheetName val="Sr_Drain"/>
      <sheetName val="Lnd_Dev"/>
      <sheetName val="Compound Lighting"/>
      <sheetName val="Elec. Estimate"/>
    </sheetNames>
    <sheetDataSet>
      <sheetData sheetId="3">
        <row r="16">
          <cell r="D16">
            <v>1564329.845512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ESTM"/>
      <sheetName val="PRE- FACING REPORT"/>
      <sheetName val="ABSTRACT "/>
      <sheetName val="RATE ANALYSIS FOR CONCRETE"/>
      <sheetName val="ESTM (2)"/>
      <sheetName val="ABSTRACT  (2)"/>
      <sheetName val="PRE- FACING REPORT (2)"/>
      <sheetName val="Sheet1"/>
      <sheetName val="Final boq"/>
      <sheetName val="Sheet1 (2)"/>
      <sheetName val="Sheet4"/>
    </sheetNames>
    <sheetDataSet>
      <sheetData sheetId="5">
        <row r="12">
          <cell r="C12">
            <v>8208107.679264002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mbined estm"/>
      <sheetName val="Sheet1"/>
      <sheetName val="Sheet2"/>
      <sheetName val="Sheet3"/>
      <sheetName val="Abstruct (2)"/>
    </sheetNames>
    <sheetDataSet>
      <sheetData sheetId="4">
        <row r="12">
          <cell r="D12">
            <v>6286187.588272001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HV258"/>
  <sheetViews>
    <sheetView showGridLines="0" view="pageBreakPreview" zoomScale="80" zoomScaleNormal="70" zoomScaleSheetLayoutView="80" zoomScalePageLayoutView="0" workbookViewId="0" topLeftCell="A15">
      <selection activeCell="A7" sqref="A7:BC7"/>
    </sheetView>
  </sheetViews>
  <sheetFormatPr defaultColWidth="9.140625" defaultRowHeight="15"/>
  <cols>
    <col min="1" max="1" width="13.57421875" style="20" customWidth="1"/>
    <col min="2" max="2" width="65.28125" style="69" customWidth="1"/>
    <col min="3" max="3" width="10.00390625" style="20" hidden="1" customWidth="1"/>
    <col min="4" max="4" width="15.140625" style="20" customWidth="1"/>
    <col min="5" max="5" width="14.140625" style="20" customWidth="1"/>
    <col min="6" max="6" width="15.57421875" style="20" customWidth="1"/>
    <col min="7" max="7" width="14.140625" style="20" hidden="1" customWidth="1"/>
    <col min="8" max="10" width="12.140625" style="20" hidden="1" customWidth="1"/>
    <col min="11" max="11" width="19.57421875" style="20" hidden="1" customWidth="1"/>
    <col min="12" max="12" width="14.28125" style="20" hidden="1" customWidth="1"/>
    <col min="13" max="13" width="17.421875" style="20" hidden="1" customWidth="1"/>
    <col min="14" max="14" width="15.28125" style="38" hidden="1" customWidth="1"/>
    <col min="15" max="15" width="14.28125" style="20" hidden="1" customWidth="1"/>
    <col min="16" max="16" width="17.28125" style="20" hidden="1" customWidth="1"/>
    <col min="17" max="17" width="18.421875" style="20" hidden="1" customWidth="1"/>
    <col min="18" max="18" width="17.421875" style="20" hidden="1" customWidth="1"/>
    <col min="19" max="19" width="14.7109375" style="20" hidden="1" customWidth="1"/>
    <col min="20" max="20" width="14.8515625" style="20" hidden="1" customWidth="1"/>
    <col min="21" max="21" width="16.421875" style="20" hidden="1" customWidth="1"/>
    <col min="22" max="22" width="13.00390625" style="20" hidden="1" customWidth="1"/>
    <col min="23" max="51" width="9.140625" style="20" hidden="1" customWidth="1"/>
    <col min="52" max="52" width="10.28125" style="20" hidden="1" customWidth="1"/>
    <col min="53" max="53" width="21.7109375" style="20" customWidth="1"/>
    <col min="54" max="54" width="18.8515625" style="20" hidden="1" customWidth="1"/>
    <col min="55" max="55" width="50.00390625" style="20" customWidth="1"/>
    <col min="56" max="56" width="16.8515625" style="20" hidden="1" customWidth="1"/>
    <col min="57" max="57" width="10.7109375" style="20" hidden="1" customWidth="1"/>
    <col min="58" max="58" width="15.00390625" style="20" hidden="1" customWidth="1"/>
    <col min="59" max="59" width="12.8515625" style="20" hidden="1" customWidth="1"/>
    <col min="60" max="60" width="14.00390625" style="20" hidden="1" customWidth="1"/>
    <col min="61" max="61" width="11.140625" style="20" hidden="1" customWidth="1"/>
    <col min="62" max="62" width="0" style="20" hidden="1" customWidth="1"/>
    <col min="63" max="63" width="0.13671875" style="20" hidden="1" customWidth="1"/>
    <col min="64" max="64" width="0.42578125" style="20" hidden="1" customWidth="1"/>
    <col min="65" max="65" width="9.140625" style="20" hidden="1" customWidth="1"/>
    <col min="66" max="66" width="12.8515625" style="20" hidden="1" customWidth="1"/>
    <col min="67" max="67" width="11.28125" style="20" hidden="1" customWidth="1"/>
    <col min="68" max="224" width="9.140625" style="20" customWidth="1"/>
    <col min="225" max="229" width="9.140625" style="21" customWidth="1"/>
    <col min="230" max="16384" width="9.140625" style="20" customWidth="1"/>
  </cols>
  <sheetData>
    <row r="1" spans="1:229" s="1" customFormat="1" ht="27" customHeight="1">
      <c r="A1" s="110" t="str">
        <f>B2&amp;" BoQ"</f>
        <v>Percentage BoQ</v>
      </c>
      <c r="B1" s="110"/>
      <c r="C1" s="110"/>
      <c r="D1" s="110"/>
      <c r="E1" s="110"/>
      <c r="F1" s="110"/>
      <c r="G1" s="110"/>
      <c r="H1" s="110"/>
      <c r="I1" s="110"/>
      <c r="J1" s="110"/>
      <c r="K1" s="110"/>
      <c r="L1" s="110"/>
      <c r="O1" s="2"/>
      <c r="P1" s="2"/>
      <c r="Q1" s="3"/>
      <c r="HQ1" s="3"/>
      <c r="HR1" s="3"/>
      <c r="HS1" s="3"/>
      <c r="HT1" s="3"/>
      <c r="HU1" s="3"/>
    </row>
    <row r="2" spans="1:17" s="1" customFormat="1" ht="25.5" customHeight="1" hidden="1">
      <c r="A2" s="22" t="s">
        <v>4</v>
      </c>
      <c r="B2" s="22" t="s">
        <v>63</v>
      </c>
      <c r="C2" s="22" t="s">
        <v>5</v>
      </c>
      <c r="D2" s="22" t="s">
        <v>6</v>
      </c>
      <c r="E2" s="22" t="s">
        <v>7</v>
      </c>
      <c r="J2" s="4"/>
      <c r="K2" s="4"/>
      <c r="L2" s="4"/>
      <c r="O2" s="2"/>
      <c r="P2" s="2"/>
      <c r="Q2" s="3"/>
    </row>
    <row r="3" spans="1:229" s="1" customFormat="1" ht="30" customHeight="1" hidden="1">
      <c r="A3" s="1" t="s">
        <v>68</v>
      </c>
      <c r="C3" s="1" t="s">
        <v>67</v>
      </c>
      <c r="HQ3" s="3"/>
      <c r="HR3" s="3"/>
      <c r="HS3" s="3"/>
      <c r="HT3" s="3"/>
      <c r="HU3" s="3"/>
    </row>
    <row r="4" spans="1:229" s="5" customFormat="1" ht="30.75" customHeight="1">
      <c r="A4" s="111" t="s">
        <v>266</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HQ4" s="6"/>
      <c r="HR4" s="6"/>
      <c r="HS4" s="6"/>
      <c r="HT4" s="6"/>
      <c r="HU4" s="6"/>
    </row>
    <row r="5" spans="1:229" s="5" customFormat="1" ht="50.25" customHeight="1">
      <c r="A5" s="111" t="s">
        <v>564</v>
      </c>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HQ5" s="6"/>
      <c r="HR5" s="6"/>
      <c r="HS5" s="6"/>
      <c r="HT5" s="6"/>
      <c r="HU5" s="6"/>
    </row>
    <row r="6" spans="1:229" s="5" customFormat="1" ht="30.75" customHeight="1">
      <c r="A6" s="111" t="s">
        <v>565</v>
      </c>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HQ6" s="6"/>
      <c r="HR6" s="6"/>
      <c r="HS6" s="6"/>
      <c r="HT6" s="6"/>
      <c r="HU6" s="6"/>
    </row>
    <row r="7" spans="1:229" s="5" customFormat="1" ht="29.25" customHeight="1" hidden="1">
      <c r="A7" s="112" t="s">
        <v>8</v>
      </c>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HQ7" s="6"/>
      <c r="HR7" s="6"/>
      <c r="HS7" s="6"/>
      <c r="HT7" s="6"/>
      <c r="HU7" s="6"/>
    </row>
    <row r="8" spans="1:229" s="7" customFormat="1" ht="37.5" customHeight="1">
      <c r="A8" s="23" t="s">
        <v>9</v>
      </c>
      <c r="B8" s="113"/>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5"/>
      <c r="HQ8" s="8"/>
      <c r="HR8" s="8"/>
      <c r="HS8" s="8"/>
      <c r="HT8" s="8"/>
      <c r="HU8" s="8"/>
    </row>
    <row r="9" spans="1:229" s="9" customFormat="1" ht="61.5" customHeight="1">
      <c r="A9" s="105" t="s">
        <v>10</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7"/>
      <c r="HQ9" s="10"/>
      <c r="HR9" s="10"/>
      <c r="HS9" s="10"/>
      <c r="HT9" s="10"/>
      <c r="HU9" s="10"/>
    </row>
    <row r="10" spans="1:229" s="12" customFormat="1" ht="18.75" customHeight="1">
      <c r="A10" s="62" t="s">
        <v>11</v>
      </c>
      <c r="B10" s="14" t="s">
        <v>12</v>
      </c>
      <c r="C10" s="65"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HQ10" s="13"/>
      <c r="HR10" s="13"/>
      <c r="HS10" s="13"/>
      <c r="HT10" s="13"/>
      <c r="HU10" s="13"/>
    </row>
    <row r="11" spans="1:229" s="12" customFormat="1" ht="67.5" customHeight="1">
      <c r="A11" s="62" t="s">
        <v>0</v>
      </c>
      <c r="B11" s="14" t="s">
        <v>17</v>
      </c>
      <c r="C11" s="65" t="s">
        <v>1</v>
      </c>
      <c r="D11" s="11" t="s">
        <v>18</v>
      </c>
      <c r="E11" s="11" t="s">
        <v>19</v>
      </c>
      <c r="F11" s="11" t="s">
        <v>2</v>
      </c>
      <c r="G11" s="11"/>
      <c r="H11" s="11"/>
      <c r="I11" s="11" t="s">
        <v>20</v>
      </c>
      <c r="J11" s="11" t="s">
        <v>21</v>
      </c>
      <c r="K11" s="11" t="s">
        <v>22</v>
      </c>
      <c r="L11" s="11" t="s">
        <v>23</v>
      </c>
      <c r="M11" s="24"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5" t="s">
        <v>32</v>
      </c>
      <c r="BB11" s="25" t="s">
        <v>32</v>
      </c>
      <c r="BC11" s="25" t="s">
        <v>33</v>
      </c>
      <c r="HQ11" s="13"/>
      <c r="HR11" s="13"/>
      <c r="HS11" s="13"/>
      <c r="HT11" s="13"/>
      <c r="HU11" s="13"/>
    </row>
    <row r="12" spans="1:229" s="12" customFormat="1" ht="15">
      <c r="A12" s="63">
        <v>1</v>
      </c>
      <c r="B12" s="14">
        <v>2</v>
      </c>
      <c r="C12" s="66">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HQ12" s="13"/>
      <c r="HR12" s="13"/>
      <c r="HS12" s="13"/>
      <c r="HT12" s="13"/>
      <c r="HU12" s="13"/>
    </row>
    <row r="13" spans="1:229" s="15" customFormat="1" ht="28.5" customHeight="1">
      <c r="A13" s="64">
        <v>1</v>
      </c>
      <c r="B13" s="42" t="s">
        <v>252</v>
      </c>
      <c r="C13" s="72" t="s">
        <v>34</v>
      </c>
      <c r="D13" s="44"/>
      <c r="E13" s="45"/>
      <c r="F13" s="46"/>
      <c r="G13" s="47"/>
      <c r="H13" s="47"/>
      <c r="I13" s="46"/>
      <c r="J13" s="48"/>
      <c r="K13" s="49"/>
      <c r="L13" s="49"/>
      <c r="M13" s="50"/>
      <c r="N13" s="51"/>
      <c r="O13" s="51"/>
      <c r="P13" s="52"/>
      <c r="Q13" s="51"/>
      <c r="R13" s="51"/>
      <c r="S13" s="52"/>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c r="BB13" s="55"/>
      <c r="BC13" s="56"/>
      <c r="HQ13" s="16">
        <v>1</v>
      </c>
      <c r="HR13" s="16" t="s">
        <v>35</v>
      </c>
      <c r="HS13" s="16" t="s">
        <v>36</v>
      </c>
      <c r="HT13" s="16">
        <v>10</v>
      </c>
      <c r="HU13" s="16" t="s">
        <v>37</v>
      </c>
    </row>
    <row r="14" spans="1:230" s="15" customFormat="1" ht="67.5" customHeight="1">
      <c r="A14" s="64">
        <v>2</v>
      </c>
      <c r="B14" s="76" t="s">
        <v>268</v>
      </c>
      <c r="C14" s="72" t="s">
        <v>250</v>
      </c>
      <c r="D14" s="77">
        <v>1203.121</v>
      </c>
      <c r="E14" s="78" t="s">
        <v>373</v>
      </c>
      <c r="F14" s="79">
        <v>21.49</v>
      </c>
      <c r="G14" s="57">
        <v>60</v>
      </c>
      <c r="H14" s="47"/>
      <c r="I14" s="46" t="s">
        <v>39</v>
      </c>
      <c r="J14" s="48">
        <f>IF(I14="Less(-)",-1,1)</f>
        <v>1</v>
      </c>
      <c r="K14" s="49" t="s">
        <v>64</v>
      </c>
      <c r="L14" s="49" t="s">
        <v>7</v>
      </c>
      <c r="M14" s="58"/>
      <c r="N14" s="57"/>
      <c r="O14" s="57"/>
      <c r="P14" s="59"/>
      <c r="Q14" s="57"/>
      <c r="R14" s="57"/>
      <c r="S14" s="59"/>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60">
        <f>total_amount_ba($B$2,$D$2,D14,F14,J14,K14,M14)</f>
        <v>25855.07</v>
      </c>
      <c r="BB14" s="61">
        <f>BA14+SUM(N14:AZ14)</f>
        <v>25855.07</v>
      </c>
      <c r="BC14" s="56" t="str">
        <f>SpellNumber(L14,BB14)</f>
        <v>INR  Twenty Five Thousand Eight Hundred &amp; Fifty Five  and Paise Seven Only</v>
      </c>
      <c r="BD14" s="70">
        <v>10</v>
      </c>
      <c r="BE14" s="73">
        <f>BD14*1.12*1.01</f>
        <v>11.31</v>
      </c>
      <c r="BF14" s="73">
        <f>D14*BD14</f>
        <v>12031.21</v>
      </c>
      <c r="BG14" s="73"/>
      <c r="BI14" s="74"/>
      <c r="BJ14" s="74"/>
      <c r="BK14" s="15">
        <f>ROUND(F14*1.12*1.01,2)</f>
        <v>24.31</v>
      </c>
      <c r="BM14" s="15">
        <f>ROUND(F14*1.12*1.01,2)</f>
        <v>24.31</v>
      </c>
      <c r="BN14" s="73">
        <v>19</v>
      </c>
      <c r="BO14" s="15">
        <f>ROUND(BN14*1.12*1.01,2)</f>
        <v>21.49</v>
      </c>
      <c r="HR14" s="16">
        <v>2</v>
      </c>
      <c r="HS14" s="16" t="s">
        <v>35</v>
      </c>
      <c r="HT14" s="16" t="s">
        <v>44</v>
      </c>
      <c r="HU14" s="16">
        <v>10</v>
      </c>
      <c r="HV14" s="16" t="s">
        <v>38</v>
      </c>
    </row>
    <row r="15" spans="1:230" s="15" customFormat="1" ht="99.75">
      <c r="A15" s="64">
        <v>3</v>
      </c>
      <c r="B15" s="76" t="s">
        <v>386</v>
      </c>
      <c r="C15" s="72" t="s">
        <v>251</v>
      </c>
      <c r="D15" s="77">
        <v>3.5</v>
      </c>
      <c r="E15" s="78" t="s">
        <v>374</v>
      </c>
      <c r="F15" s="80">
        <v>2212.63</v>
      </c>
      <c r="G15" s="57">
        <v>160.15</v>
      </c>
      <c r="H15" s="47"/>
      <c r="I15" s="46" t="s">
        <v>39</v>
      </c>
      <c r="J15" s="48">
        <f>IF(I15="Less(-)",-1,1)</f>
        <v>1</v>
      </c>
      <c r="K15" s="49" t="s">
        <v>64</v>
      </c>
      <c r="L15" s="49" t="s">
        <v>7</v>
      </c>
      <c r="M15" s="58"/>
      <c r="N15" s="57"/>
      <c r="O15" s="57"/>
      <c r="P15" s="59"/>
      <c r="Q15" s="57"/>
      <c r="R15" s="57"/>
      <c r="S15" s="59"/>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60">
        <f>total_amount_ba($B$2,$D$2,D15,F15,J15,K15,M15)</f>
        <v>7744.21</v>
      </c>
      <c r="BB15" s="61">
        <f>BA15+SUM(N15:AZ15)</f>
        <v>7744.21</v>
      </c>
      <c r="BC15" s="56" t="str">
        <f>SpellNumber(L15,BB15)</f>
        <v>INR  Seven Thousand Seven Hundred &amp; Forty Four  and Paise Twenty One Only</v>
      </c>
      <c r="BD15" s="70">
        <v>119.27</v>
      </c>
      <c r="BE15" s="73">
        <f aca="true" t="shared" si="0" ref="BE15:BE64">BD15*1.12*1.01</f>
        <v>134.92</v>
      </c>
      <c r="BF15" s="73">
        <f aca="true" t="shared" si="1" ref="BF15:BF64">D15*BD15</f>
        <v>417.45</v>
      </c>
      <c r="BG15" s="73">
        <f>255.92/F15</f>
        <v>0.12</v>
      </c>
      <c r="BH15" s="74">
        <f>D15+1.9</f>
        <v>5.4</v>
      </c>
      <c r="BK15" s="15">
        <f aca="true" t="shared" si="2" ref="BK15:BK78">ROUND(F15*1.12*1.01,2)</f>
        <v>2502.93</v>
      </c>
      <c r="BL15" s="15">
        <f aca="true" t="shared" si="3" ref="BL15:BL78">ROUND(F14*1.12*1.01,2)</f>
        <v>24.31</v>
      </c>
      <c r="BM15" s="15">
        <f aca="true" t="shared" si="4" ref="BM15:BM78">ROUND(F15*1.12*1.01,2)</f>
        <v>2502.93</v>
      </c>
      <c r="BN15" s="73">
        <v>1956</v>
      </c>
      <c r="BO15" s="15">
        <f aca="true" t="shared" si="5" ref="BO15:BO78">ROUND(BN15*1.12*1.01,2)</f>
        <v>2212.63</v>
      </c>
      <c r="HR15" s="16">
        <v>2</v>
      </c>
      <c r="HS15" s="16" t="s">
        <v>35</v>
      </c>
      <c r="HT15" s="16" t="s">
        <v>44</v>
      </c>
      <c r="HU15" s="16">
        <v>10</v>
      </c>
      <c r="HV15" s="16" t="s">
        <v>38</v>
      </c>
    </row>
    <row r="16" spans="1:230" s="15" customFormat="1" ht="99.75">
      <c r="A16" s="64">
        <v>4</v>
      </c>
      <c r="B16" s="76" t="s">
        <v>387</v>
      </c>
      <c r="C16" s="72" t="s">
        <v>43</v>
      </c>
      <c r="D16" s="77">
        <v>4.25</v>
      </c>
      <c r="E16" s="78" t="s">
        <v>374</v>
      </c>
      <c r="F16" s="80">
        <v>2269.19</v>
      </c>
      <c r="G16" s="57">
        <v>119.27</v>
      </c>
      <c r="H16" s="47"/>
      <c r="I16" s="46" t="s">
        <v>39</v>
      </c>
      <c r="J16" s="48">
        <f>IF(I16="Less(-)",-1,1)</f>
        <v>1</v>
      </c>
      <c r="K16" s="49" t="s">
        <v>64</v>
      </c>
      <c r="L16" s="49" t="s">
        <v>7</v>
      </c>
      <c r="M16" s="58"/>
      <c r="N16" s="57"/>
      <c r="O16" s="57"/>
      <c r="P16" s="59"/>
      <c r="Q16" s="57"/>
      <c r="R16" s="57"/>
      <c r="S16" s="59"/>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60">
        <f>total_amount_ba($B$2,$D$2,D16,F16,J16,K16,M16)</f>
        <v>9644.06</v>
      </c>
      <c r="BB16" s="61">
        <f>BA16+SUM(N16:AZ16)</f>
        <v>9644.06</v>
      </c>
      <c r="BC16" s="56" t="str">
        <f>SpellNumber(L16,BB16)</f>
        <v>INR  Nine Thousand Six Hundred &amp; Forty Four  and Paise Six Only</v>
      </c>
      <c r="BD16" s="70">
        <v>192.38</v>
      </c>
      <c r="BE16" s="73">
        <f t="shared" si="0"/>
        <v>217.62</v>
      </c>
      <c r="BF16" s="73">
        <f t="shared" si="1"/>
        <v>817.62</v>
      </c>
      <c r="BG16" s="73"/>
      <c r="BH16" s="74"/>
      <c r="BI16" s="74">
        <v>30874.1</v>
      </c>
      <c r="BK16" s="15">
        <f t="shared" si="2"/>
        <v>2566.91</v>
      </c>
      <c r="BL16" s="15">
        <f t="shared" si="3"/>
        <v>2502.93</v>
      </c>
      <c r="BM16" s="15">
        <f t="shared" si="4"/>
        <v>2566.91</v>
      </c>
      <c r="BN16" s="73">
        <v>2006</v>
      </c>
      <c r="BO16" s="15">
        <f t="shared" si="5"/>
        <v>2269.19</v>
      </c>
      <c r="HR16" s="16">
        <v>2</v>
      </c>
      <c r="HS16" s="16" t="s">
        <v>35</v>
      </c>
      <c r="HT16" s="16" t="s">
        <v>44</v>
      </c>
      <c r="HU16" s="16">
        <v>10</v>
      </c>
      <c r="HV16" s="16" t="s">
        <v>38</v>
      </c>
    </row>
    <row r="17" spans="1:230" s="15" customFormat="1" ht="99.75">
      <c r="A17" s="64">
        <v>5</v>
      </c>
      <c r="B17" s="76" t="s">
        <v>388</v>
      </c>
      <c r="C17" s="72" t="s">
        <v>45</v>
      </c>
      <c r="D17" s="77">
        <v>2.4</v>
      </c>
      <c r="E17" s="78" t="s">
        <v>374</v>
      </c>
      <c r="F17" s="80">
        <v>2325.75</v>
      </c>
      <c r="G17" s="57">
        <v>77.54</v>
      </c>
      <c r="H17" s="47"/>
      <c r="I17" s="46" t="s">
        <v>39</v>
      </c>
      <c r="J17" s="48">
        <f>IF(I17="Less(-)",-1,1)</f>
        <v>1</v>
      </c>
      <c r="K17" s="49" t="s">
        <v>64</v>
      </c>
      <c r="L17" s="49" t="s">
        <v>7</v>
      </c>
      <c r="M17" s="58"/>
      <c r="N17" s="57"/>
      <c r="O17" s="57"/>
      <c r="P17" s="59"/>
      <c r="Q17" s="57"/>
      <c r="R17" s="57"/>
      <c r="S17" s="59"/>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60">
        <f>total_amount_ba($B$2,$D$2,D17,F17,J17,K17,M17)</f>
        <v>5581.8</v>
      </c>
      <c r="BB17" s="61">
        <f>BA17+SUM(N17:AZ17)</f>
        <v>5581.8</v>
      </c>
      <c r="BC17" s="56" t="str">
        <f>SpellNumber(L17,BB17)</f>
        <v>INR  Five Thousand Five Hundred &amp; Eighty One  and Paise Eighty Only</v>
      </c>
      <c r="BD17" s="70">
        <v>148</v>
      </c>
      <c r="BE17" s="73">
        <f t="shared" si="0"/>
        <v>167.42</v>
      </c>
      <c r="BF17" s="73">
        <f t="shared" si="1"/>
        <v>355.2</v>
      </c>
      <c r="BG17" s="73"/>
      <c r="BK17" s="15">
        <f t="shared" si="2"/>
        <v>2630.89</v>
      </c>
      <c r="BL17" s="15">
        <f t="shared" si="3"/>
        <v>2566.91</v>
      </c>
      <c r="BM17" s="15">
        <f t="shared" si="4"/>
        <v>2630.89</v>
      </c>
      <c r="BN17" s="73">
        <v>2056</v>
      </c>
      <c r="BO17" s="15">
        <f t="shared" si="5"/>
        <v>2325.75</v>
      </c>
      <c r="HR17" s="16">
        <v>2</v>
      </c>
      <c r="HS17" s="16" t="s">
        <v>35</v>
      </c>
      <c r="HT17" s="16" t="s">
        <v>44</v>
      </c>
      <c r="HU17" s="16">
        <v>10</v>
      </c>
      <c r="HV17" s="16" t="s">
        <v>38</v>
      </c>
    </row>
    <row r="18" spans="1:230" s="15" customFormat="1" ht="99.75">
      <c r="A18" s="64">
        <v>6</v>
      </c>
      <c r="B18" s="76" t="s">
        <v>389</v>
      </c>
      <c r="C18" s="72" t="s">
        <v>48</v>
      </c>
      <c r="D18" s="77">
        <v>2.5</v>
      </c>
      <c r="E18" s="78" t="s">
        <v>374</v>
      </c>
      <c r="F18" s="80">
        <v>2382.31</v>
      </c>
      <c r="G18" s="57">
        <v>327</v>
      </c>
      <c r="H18" s="47"/>
      <c r="I18" s="46" t="s">
        <v>39</v>
      </c>
      <c r="J18" s="48">
        <f>IF(I18="Less(-)",-1,1)</f>
        <v>1</v>
      </c>
      <c r="K18" s="49" t="s">
        <v>64</v>
      </c>
      <c r="L18" s="49" t="s">
        <v>7</v>
      </c>
      <c r="M18" s="58"/>
      <c r="N18" s="57"/>
      <c r="O18" s="57"/>
      <c r="P18" s="59"/>
      <c r="Q18" s="57"/>
      <c r="R18" s="57"/>
      <c r="S18" s="59"/>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60">
        <f>total_amount_ba($B$2,$D$2,D18,F18,J18,K18,M18)</f>
        <v>5955.78</v>
      </c>
      <c r="BB18" s="61">
        <f>BA18+SUM(N18:AZ18)</f>
        <v>5955.78</v>
      </c>
      <c r="BC18" s="56" t="str">
        <f>SpellNumber(L18,BB18)</f>
        <v>INR  Five Thousand Nine Hundred &amp; Fifty Five  and Paise Seventy Eight Only</v>
      </c>
      <c r="BD18" s="70">
        <v>228</v>
      </c>
      <c r="BE18" s="73">
        <f t="shared" si="0"/>
        <v>257.91</v>
      </c>
      <c r="BF18" s="73">
        <f t="shared" si="1"/>
        <v>570</v>
      </c>
      <c r="BG18" s="73"/>
      <c r="BK18" s="15">
        <f t="shared" si="2"/>
        <v>2694.87</v>
      </c>
      <c r="BL18" s="15">
        <f t="shared" si="3"/>
        <v>2630.89</v>
      </c>
      <c r="BM18" s="15">
        <f t="shared" si="4"/>
        <v>2694.87</v>
      </c>
      <c r="BN18" s="73">
        <v>2106</v>
      </c>
      <c r="BO18" s="15">
        <f t="shared" si="5"/>
        <v>2382.31</v>
      </c>
      <c r="HR18" s="16">
        <v>2</v>
      </c>
      <c r="HS18" s="16" t="s">
        <v>35</v>
      </c>
      <c r="HT18" s="16" t="s">
        <v>44</v>
      </c>
      <c r="HU18" s="16">
        <v>10</v>
      </c>
      <c r="HV18" s="16" t="s">
        <v>38</v>
      </c>
    </row>
    <row r="19" spans="1:230" s="15" customFormat="1" ht="99.75">
      <c r="A19" s="64">
        <v>7</v>
      </c>
      <c r="B19" s="76" t="s">
        <v>390</v>
      </c>
      <c r="C19" s="72" t="s">
        <v>49</v>
      </c>
      <c r="D19" s="77">
        <v>1</v>
      </c>
      <c r="E19" s="78" t="s">
        <v>374</v>
      </c>
      <c r="F19" s="80">
        <v>2438.87</v>
      </c>
      <c r="G19" s="57">
        <v>10</v>
      </c>
      <c r="H19" s="47"/>
      <c r="I19" s="46" t="s">
        <v>39</v>
      </c>
      <c r="J19" s="48">
        <f aca="true" t="shared" si="6" ref="J19:J71">IF(I19="Less(-)",-1,1)</f>
        <v>1</v>
      </c>
      <c r="K19" s="49" t="s">
        <v>64</v>
      </c>
      <c r="L19" s="49" t="s">
        <v>7</v>
      </c>
      <c r="M19" s="58"/>
      <c r="N19" s="57"/>
      <c r="O19" s="57"/>
      <c r="P19" s="59"/>
      <c r="Q19" s="57"/>
      <c r="R19" s="57"/>
      <c r="S19" s="59"/>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60">
        <f aca="true" t="shared" si="7" ref="BA19:BA68">total_amount_ba($B$2,$D$2,D19,F19,J19,K19,M19)</f>
        <v>2438.87</v>
      </c>
      <c r="BB19" s="61">
        <f aca="true" t="shared" si="8" ref="BB19:BB71">BA19+SUM(N19:AZ19)</f>
        <v>2438.87</v>
      </c>
      <c r="BC19" s="56" t="str">
        <f aca="true" t="shared" si="9" ref="BC19:BC71">SpellNumber(L19,BB19)</f>
        <v>INR  Two Thousand Four Hundred &amp; Thirty Eight  and Paise Eighty Seven Only</v>
      </c>
      <c r="BD19" s="70">
        <v>148</v>
      </c>
      <c r="BE19" s="73">
        <f t="shared" si="0"/>
        <v>167.42</v>
      </c>
      <c r="BF19" s="73">
        <f t="shared" si="1"/>
        <v>148</v>
      </c>
      <c r="BG19" s="73"/>
      <c r="BK19" s="15">
        <f t="shared" si="2"/>
        <v>2758.85</v>
      </c>
      <c r="BL19" s="15">
        <f t="shared" si="3"/>
        <v>2694.87</v>
      </c>
      <c r="BM19" s="15">
        <f t="shared" si="4"/>
        <v>2758.85</v>
      </c>
      <c r="BN19" s="73">
        <v>2156</v>
      </c>
      <c r="BO19" s="15">
        <f t="shared" si="5"/>
        <v>2438.87</v>
      </c>
      <c r="HR19" s="16">
        <v>3</v>
      </c>
      <c r="HS19" s="16" t="s">
        <v>46</v>
      </c>
      <c r="HT19" s="16" t="s">
        <v>47</v>
      </c>
      <c r="HU19" s="16">
        <v>10</v>
      </c>
      <c r="HV19" s="16" t="s">
        <v>38</v>
      </c>
    </row>
    <row r="20" spans="1:230" s="15" customFormat="1" ht="99.75">
      <c r="A20" s="64">
        <v>8</v>
      </c>
      <c r="B20" s="93" t="s">
        <v>391</v>
      </c>
      <c r="C20" s="72" t="s">
        <v>50</v>
      </c>
      <c r="D20" s="77">
        <v>20</v>
      </c>
      <c r="E20" s="78" t="s">
        <v>374</v>
      </c>
      <c r="F20" s="79">
        <v>1062.2</v>
      </c>
      <c r="G20" s="57">
        <v>11</v>
      </c>
      <c r="H20" s="47"/>
      <c r="I20" s="46" t="s">
        <v>39</v>
      </c>
      <c r="J20" s="48">
        <f>IF(I20="Less(-)",-1,1)</f>
        <v>1</v>
      </c>
      <c r="K20" s="49" t="s">
        <v>64</v>
      </c>
      <c r="L20" s="49" t="s">
        <v>7</v>
      </c>
      <c r="M20" s="58"/>
      <c r="N20" s="57"/>
      <c r="O20" s="57"/>
      <c r="P20" s="59"/>
      <c r="Q20" s="57"/>
      <c r="R20" s="57"/>
      <c r="S20" s="59"/>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60">
        <f>total_amount_ba($B$2,$D$2,D20,F20,J20,K20,M20)</f>
        <v>21244</v>
      </c>
      <c r="BB20" s="61">
        <f>BA20+SUM(N20:AZ20)</f>
        <v>21244</v>
      </c>
      <c r="BC20" s="56" t="str">
        <f>SpellNumber(L20,BB20)</f>
        <v>INR  Twenty One Thousand Two Hundred &amp; Forty Four  Only</v>
      </c>
      <c r="BD20" s="70">
        <v>93</v>
      </c>
      <c r="BE20" s="73">
        <f t="shared" si="0"/>
        <v>105.2</v>
      </c>
      <c r="BF20" s="73">
        <f t="shared" si="1"/>
        <v>1860</v>
      </c>
      <c r="BG20" s="73"/>
      <c r="BK20" s="15">
        <f t="shared" si="2"/>
        <v>1201.56</v>
      </c>
      <c r="BL20" s="15">
        <f t="shared" si="3"/>
        <v>2758.85</v>
      </c>
      <c r="BM20" s="15">
        <f t="shared" si="4"/>
        <v>1201.56</v>
      </c>
      <c r="BN20" s="73">
        <v>939</v>
      </c>
      <c r="BO20" s="15">
        <f t="shared" si="5"/>
        <v>1062.2</v>
      </c>
      <c r="HR20" s="16">
        <v>3</v>
      </c>
      <c r="HS20" s="16" t="s">
        <v>46</v>
      </c>
      <c r="HT20" s="16" t="s">
        <v>47</v>
      </c>
      <c r="HU20" s="16">
        <v>10</v>
      </c>
      <c r="HV20" s="16" t="s">
        <v>38</v>
      </c>
    </row>
    <row r="21" spans="1:230" s="15" customFormat="1" ht="99.75">
      <c r="A21" s="64">
        <v>9</v>
      </c>
      <c r="B21" s="76" t="s">
        <v>392</v>
      </c>
      <c r="C21" s="72" t="s">
        <v>51</v>
      </c>
      <c r="D21" s="77">
        <v>17</v>
      </c>
      <c r="E21" s="78" t="s">
        <v>374</v>
      </c>
      <c r="F21" s="79">
        <v>1118.76</v>
      </c>
      <c r="G21" s="57">
        <v>447</v>
      </c>
      <c r="H21" s="47"/>
      <c r="I21" s="46" t="s">
        <v>39</v>
      </c>
      <c r="J21" s="48">
        <f t="shared" si="6"/>
        <v>1</v>
      </c>
      <c r="K21" s="49" t="s">
        <v>64</v>
      </c>
      <c r="L21" s="49" t="s">
        <v>7</v>
      </c>
      <c r="M21" s="58"/>
      <c r="N21" s="57"/>
      <c r="O21" s="57"/>
      <c r="P21" s="59"/>
      <c r="Q21" s="57"/>
      <c r="R21" s="57"/>
      <c r="S21" s="59"/>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60">
        <f t="shared" si="7"/>
        <v>19018.92</v>
      </c>
      <c r="BB21" s="61">
        <f t="shared" si="8"/>
        <v>19018.92</v>
      </c>
      <c r="BC21" s="56" t="str">
        <f t="shared" si="9"/>
        <v>INR  Nineteen Thousand  &amp;Eighteen  and Paise Ninety Two Only</v>
      </c>
      <c r="BD21" s="70">
        <v>77.54</v>
      </c>
      <c r="BE21" s="73">
        <f t="shared" si="0"/>
        <v>87.71</v>
      </c>
      <c r="BF21" s="73">
        <f t="shared" si="1"/>
        <v>1318.18</v>
      </c>
      <c r="BG21" s="73"/>
      <c r="BK21" s="15">
        <f t="shared" si="2"/>
        <v>1265.54</v>
      </c>
      <c r="BL21" s="15">
        <f t="shared" si="3"/>
        <v>1201.56</v>
      </c>
      <c r="BM21" s="15">
        <f t="shared" si="4"/>
        <v>1265.54</v>
      </c>
      <c r="BN21" s="73">
        <v>989</v>
      </c>
      <c r="BO21" s="15">
        <f t="shared" si="5"/>
        <v>1118.76</v>
      </c>
      <c r="HR21" s="16">
        <v>1.01</v>
      </c>
      <c r="HS21" s="16" t="s">
        <v>40</v>
      </c>
      <c r="HT21" s="16" t="s">
        <v>36</v>
      </c>
      <c r="HU21" s="16">
        <v>123.223</v>
      </c>
      <c r="HV21" s="16" t="s">
        <v>38</v>
      </c>
    </row>
    <row r="22" spans="1:230" s="15" customFormat="1" ht="99.75">
      <c r="A22" s="64">
        <v>10</v>
      </c>
      <c r="B22" s="76" t="s">
        <v>393</v>
      </c>
      <c r="C22" s="72" t="s">
        <v>52</v>
      </c>
      <c r="D22" s="77">
        <v>5</v>
      </c>
      <c r="E22" s="78" t="s">
        <v>374</v>
      </c>
      <c r="F22" s="79">
        <v>1175.32</v>
      </c>
      <c r="G22" s="57">
        <v>497</v>
      </c>
      <c r="H22" s="47"/>
      <c r="I22" s="46" t="s">
        <v>39</v>
      </c>
      <c r="J22" s="48">
        <f t="shared" si="6"/>
        <v>1</v>
      </c>
      <c r="K22" s="49" t="s">
        <v>64</v>
      </c>
      <c r="L22" s="49" t="s">
        <v>7</v>
      </c>
      <c r="M22" s="58"/>
      <c r="N22" s="57"/>
      <c r="O22" s="57"/>
      <c r="P22" s="59"/>
      <c r="Q22" s="57"/>
      <c r="R22" s="57"/>
      <c r="S22" s="59"/>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60">
        <f t="shared" si="7"/>
        <v>5876.6</v>
      </c>
      <c r="BB22" s="61">
        <f t="shared" si="8"/>
        <v>5876.6</v>
      </c>
      <c r="BC22" s="56" t="str">
        <f t="shared" si="9"/>
        <v>INR  Five Thousand Eight Hundred &amp; Seventy Six  and Paise Sixty Only</v>
      </c>
      <c r="BD22" s="70">
        <v>172.18</v>
      </c>
      <c r="BE22" s="73">
        <f t="shared" si="0"/>
        <v>194.77</v>
      </c>
      <c r="BF22" s="73">
        <f t="shared" si="1"/>
        <v>860.9</v>
      </c>
      <c r="BG22" s="73"/>
      <c r="BK22" s="15">
        <f t="shared" si="2"/>
        <v>1329.52</v>
      </c>
      <c r="BL22" s="15">
        <f t="shared" si="3"/>
        <v>1265.54</v>
      </c>
      <c r="BM22" s="15">
        <f t="shared" si="4"/>
        <v>1329.52</v>
      </c>
      <c r="BN22" s="73">
        <v>1039</v>
      </c>
      <c r="BO22" s="15">
        <f t="shared" si="5"/>
        <v>1175.32</v>
      </c>
      <c r="HR22" s="16">
        <v>1.02</v>
      </c>
      <c r="HS22" s="16" t="s">
        <v>41</v>
      </c>
      <c r="HT22" s="16" t="s">
        <v>42</v>
      </c>
      <c r="HU22" s="16">
        <v>213</v>
      </c>
      <c r="HV22" s="16" t="s">
        <v>38</v>
      </c>
    </row>
    <row r="23" spans="1:230" s="15" customFormat="1" ht="99.75">
      <c r="A23" s="64">
        <v>11</v>
      </c>
      <c r="B23" s="76" t="s">
        <v>394</v>
      </c>
      <c r="C23" s="72" t="s">
        <v>53</v>
      </c>
      <c r="D23" s="77">
        <v>5</v>
      </c>
      <c r="E23" s="78" t="s">
        <v>374</v>
      </c>
      <c r="F23" s="79">
        <v>1231.88</v>
      </c>
      <c r="G23" s="57">
        <v>1956</v>
      </c>
      <c r="H23" s="47"/>
      <c r="I23" s="46" t="s">
        <v>39</v>
      </c>
      <c r="J23" s="48">
        <f>IF(I23="Less(-)",-1,1)</f>
        <v>1</v>
      </c>
      <c r="K23" s="49" t="s">
        <v>64</v>
      </c>
      <c r="L23" s="49" t="s">
        <v>7</v>
      </c>
      <c r="M23" s="58"/>
      <c r="N23" s="57"/>
      <c r="O23" s="57"/>
      <c r="P23" s="59"/>
      <c r="Q23" s="57"/>
      <c r="R23" s="57"/>
      <c r="S23" s="59"/>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60">
        <f t="shared" si="7"/>
        <v>6159.4</v>
      </c>
      <c r="BB23" s="61">
        <f>BA23+SUM(N23:AZ23)</f>
        <v>6159.4</v>
      </c>
      <c r="BC23" s="56" t="str">
        <f>SpellNumber(L23,BB23)</f>
        <v>INR  Six Thousand One Hundred &amp; Fifty Nine  and Paise Forty Only</v>
      </c>
      <c r="BD23" s="70">
        <v>266</v>
      </c>
      <c r="BE23" s="73">
        <f t="shared" si="0"/>
        <v>300.9</v>
      </c>
      <c r="BF23" s="73">
        <f t="shared" si="1"/>
        <v>1330</v>
      </c>
      <c r="BG23" s="73"/>
      <c r="BK23" s="15">
        <f t="shared" si="2"/>
        <v>1393.5</v>
      </c>
      <c r="BL23" s="15">
        <f t="shared" si="3"/>
        <v>1329.52</v>
      </c>
      <c r="BM23" s="15">
        <f t="shared" si="4"/>
        <v>1393.5</v>
      </c>
      <c r="BN23" s="73">
        <v>1089</v>
      </c>
      <c r="BO23" s="15">
        <f t="shared" si="5"/>
        <v>1231.88</v>
      </c>
      <c r="HR23" s="16">
        <v>3</v>
      </c>
      <c r="HS23" s="16" t="s">
        <v>46</v>
      </c>
      <c r="HT23" s="16" t="s">
        <v>47</v>
      </c>
      <c r="HU23" s="16">
        <v>10</v>
      </c>
      <c r="HV23" s="16" t="s">
        <v>38</v>
      </c>
    </row>
    <row r="24" spans="1:230" s="15" customFormat="1" ht="99.75">
      <c r="A24" s="64">
        <v>12</v>
      </c>
      <c r="B24" s="76" t="s">
        <v>395</v>
      </c>
      <c r="C24" s="72" t="s">
        <v>54</v>
      </c>
      <c r="D24" s="77">
        <v>1.5</v>
      </c>
      <c r="E24" s="78" t="s">
        <v>374</v>
      </c>
      <c r="F24" s="79">
        <v>1288.44</v>
      </c>
      <c r="G24" s="57">
        <v>2006</v>
      </c>
      <c r="H24" s="47"/>
      <c r="I24" s="46" t="s">
        <v>39</v>
      </c>
      <c r="J24" s="48">
        <f>IF(I24="Less(-)",-1,1)</f>
        <v>1</v>
      </c>
      <c r="K24" s="49" t="s">
        <v>64</v>
      </c>
      <c r="L24" s="49" t="s">
        <v>7</v>
      </c>
      <c r="M24" s="58"/>
      <c r="N24" s="57"/>
      <c r="O24" s="57"/>
      <c r="P24" s="59"/>
      <c r="Q24" s="57"/>
      <c r="R24" s="57"/>
      <c r="S24" s="59"/>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60">
        <f t="shared" si="7"/>
        <v>1932.66</v>
      </c>
      <c r="BB24" s="61">
        <f>BA24+SUM(N24:AZ24)</f>
        <v>1932.66</v>
      </c>
      <c r="BC24" s="56" t="str">
        <f>SpellNumber(L24,BB24)</f>
        <v>INR  One Thousand Nine Hundred &amp; Thirty Two  and Paise Sixty Six Only</v>
      </c>
      <c r="BD24" s="70">
        <v>4737.22</v>
      </c>
      <c r="BE24" s="73">
        <f t="shared" si="0"/>
        <v>5358.74</v>
      </c>
      <c r="BF24" s="73">
        <f t="shared" si="1"/>
        <v>7105.83</v>
      </c>
      <c r="BG24" s="73"/>
      <c r="BK24" s="15">
        <f t="shared" si="2"/>
        <v>1457.48</v>
      </c>
      <c r="BL24" s="15">
        <f t="shared" si="3"/>
        <v>1393.5</v>
      </c>
      <c r="BM24" s="15">
        <f t="shared" si="4"/>
        <v>1457.48</v>
      </c>
      <c r="BN24" s="73">
        <v>1139</v>
      </c>
      <c r="BO24" s="15">
        <f t="shared" si="5"/>
        <v>1288.44</v>
      </c>
      <c r="HR24" s="16">
        <v>1.01</v>
      </c>
      <c r="HS24" s="16" t="s">
        <v>40</v>
      </c>
      <c r="HT24" s="16" t="s">
        <v>36</v>
      </c>
      <c r="HU24" s="16">
        <v>123.223</v>
      </c>
      <c r="HV24" s="16" t="s">
        <v>38</v>
      </c>
    </row>
    <row r="25" spans="1:230" s="15" customFormat="1" ht="99.75">
      <c r="A25" s="64">
        <v>13</v>
      </c>
      <c r="B25" s="93" t="s">
        <v>396</v>
      </c>
      <c r="C25" s="72" t="s">
        <v>55</v>
      </c>
      <c r="D25" s="77">
        <v>9</v>
      </c>
      <c r="E25" s="78" t="s">
        <v>374</v>
      </c>
      <c r="F25" s="79">
        <v>505.65</v>
      </c>
      <c r="G25" s="57">
        <v>889</v>
      </c>
      <c r="H25" s="47"/>
      <c r="I25" s="46" t="s">
        <v>39</v>
      </c>
      <c r="J25" s="48">
        <f t="shared" si="6"/>
        <v>1</v>
      </c>
      <c r="K25" s="49" t="s">
        <v>64</v>
      </c>
      <c r="L25" s="49" t="s">
        <v>7</v>
      </c>
      <c r="M25" s="58"/>
      <c r="N25" s="57"/>
      <c r="O25" s="57"/>
      <c r="P25" s="59"/>
      <c r="Q25" s="57"/>
      <c r="R25" s="57"/>
      <c r="S25" s="59"/>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60">
        <f t="shared" si="7"/>
        <v>4550.85</v>
      </c>
      <c r="BB25" s="61">
        <f t="shared" si="8"/>
        <v>4550.85</v>
      </c>
      <c r="BC25" s="56" t="str">
        <f t="shared" si="9"/>
        <v>INR  Four Thousand Five Hundred &amp; Fifty  and Paise Eighty Five Only</v>
      </c>
      <c r="BD25" s="70">
        <v>5857</v>
      </c>
      <c r="BE25" s="73">
        <f t="shared" si="0"/>
        <v>6625.44</v>
      </c>
      <c r="BF25" s="73">
        <f t="shared" si="1"/>
        <v>52713</v>
      </c>
      <c r="BG25" s="73"/>
      <c r="BK25" s="15">
        <f t="shared" si="2"/>
        <v>571.99</v>
      </c>
      <c r="BL25" s="15">
        <f t="shared" si="3"/>
        <v>1457.48</v>
      </c>
      <c r="BM25" s="15">
        <f t="shared" si="4"/>
        <v>571.99</v>
      </c>
      <c r="BN25" s="73">
        <v>447</v>
      </c>
      <c r="BO25" s="15">
        <f t="shared" si="5"/>
        <v>505.65</v>
      </c>
      <c r="HR25" s="16"/>
      <c r="HS25" s="16"/>
      <c r="HT25" s="16"/>
      <c r="HU25" s="16"/>
      <c r="HV25" s="16"/>
    </row>
    <row r="26" spans="1:230" s="15" customFormat="1" ht="99.75">
      <c r="A26" s="64">
        <v>14</v>
      </c>
      <c r="B26" s="76" t="s">
        <v>397</v>
      </c>
      <c r="C26" s="72" t="s">
        <v>56</v>
      </c>
      <c r="D26" s="77">
        <v>10</v>
      </c>
      <c r="E26" s="78" t="s">
        <v>374</v>
      </c>
      <c r="F26" s="79">
        <v>562.21</v>
      </c>
      <c r="G26" s="57">
        <v>19</v>
      </c>
      <c r="H26" s="47"/>
      <c r="I26" s="46" t="s">
        <v>39</v>
      </c>
      <c r="J26" s="48">
        <f t="shared" si="6"/>
        <v>1</v>
      </c>
      <c r="K26" s="49" t="s">
        <v>64</v>
      </c>
      <c r="L26" s="49" t="s">
        <v>7</v>
      </c>
      <c r="M26" s="58"/>
      <c r="N26" s="57"/>
      <c r="O26" s="57"/>
      <c r="P26" s="59"/>
      <c r="Q26" s="57"/>
      <c r="R26" s="57"/>
      <c r="S26" s="59"/>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60">
        <f t="shared" si="7"/>
        <v>5622.1</v>
      </c>
      <c r="BB26" s="61">
        <f t="shared" si="8"/>
        <v>5622.1</v>
      </c>
      <c r="BC26" s="56" t="str">
        <f t="shared" si="9"/>
        <v>INR  Five Thousand Six Hundred &amp; Twenty Two  and Paise Ten Only</v>
      </c>
      <c r="BD26" s="70">
        <v>5952</v>
      </c>
      <c r="BE26" s="73">
        <f t="shared" si="0"/>
        <v>6732.9</v>
      </c>
      <c r="BF26" s="73">
        <f t="shared" si="1"/>
        <v>59520</v>
      </c>
      <c r="BG26" s="73"/>
      <c r="BK26" s="15">
        <f t="shared" si="2"/>
        <v>635.97</v>
      </c>
      <c r="BL26" s="15">
        <f t="shared" si="3"/>
        <v>571.99</v>
      </c>
      <c r="BM26" s="15">
        <f t="shared" si="4"/>
        <v>635.97</v>
      </c>
      <c r="BN26" s="73">
        <v>497</v>
      </c>
      <c r="BO26" s="15">
        <f t="shared" si="5"/>
        <v>562.21</v>
      </c>
      <c r="HR26" s="16"/>
      <c r="HS26" s="16"/>
      <c r="HT26" s="16"/>
      <c r="HU26" s="16"/>
      <c r="HV26" s="16"/>
    </row>
    <row r="27" spans="1:230" s="15" customFormat="1" ht="99.75">
      <c r="A27" s="64">
        <v>15</v>
      </c>
      <c r="B27" s="76" t="s">
        <v>398</v>
      </c>
      <c r="C27" s="72" t="s">
        <v>57</v>
      </c>
      <c r="D27" s="77">
        <v>5</v>
      </c>
      <c r="E27" s="78" t="s">
        <v>374</v>
      </c>
      <c r="F27" s="79">
        <v>618.77</v>
      </c>
      <c r="G27" s="57">
        <v>50</v>
      </c>
      <c r="H27" s="47"/>
      <c r="I27" s="46" t="s">
        <v>39</v>
      </c>
      <c r="J27" s="48">
        <f>IF(I27="Less(-)",-1,1)</f>
        <v>1</v>
      </c>
      <c r="K27" s="49" t="s">
        <v>64</v>
      </c>
      <c r="L27" s="49" t="s">
        <v>7</v>
      </c>
      <c r="M27" s="58"/>
      <c r="N27" s="57"/>
      <c r="O27" s="57"/>
      <c r="P27" s="59"/>
      <c r="Q27" s="57"/>
      <c r="R27" s="57"/>
      <c r="S27" s="59"/>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60">
        <f>total_amount_ba($B$2,$D$2,D27,F27,J27,K27,M27)</f>
        <v>3093.85</v>
      </c>
      <c r="BB27" s="61">
        <f>BA27+SUM(N27:AZ27)</f>
        <v>3093.85</v>
      </c>
      <c r="BC27" s="56" t="str">
        <f>SpellNumber(L27,BB27)</f>
        <v>INR  Three Thousand  &amp;Ninety Three  and Paise Eighty Five Only</v>
      </c>
      <c r="BD27" s="70">
        <v>6047</v>
      </c>
      <c r="BE27" s="73">
        <f t="shared" si="0"/>
        <v>6840.37</v>
      </c>
      <c r="BF27" s="73">
        <f t="shared" si="1"/>
        <v>30235</v>
      </c>
      <c r="BG27" s="73"/>
      <c r="BK27" s="15">
        <f t="shared" si="2"/>
        <v>699.95</v>
      </c>
      <c r="BL27" s="15">
        <f t="shared" si="3"/>
        <v>635.97</v>
      </c>
      <c r="BM27" s="15">
        <f t="shared" si="4"/>
        <v>699.95</v>
      </c>
      <c r="BN27" s="73">
        <v>547</v>
      </c>
      <c r="BO27" s="15">
        <f t="shared" si="5"/>
        <v>618.77</v>
      </c>
      <c r="HR27" s="16"/>
      <c r="HS27" s="16"/>
      <c r="HT27" s="16"/>
      <c r="HU27" s="16"/>
      <c r="HV27" s="16"/>
    </row>
    <row r="28" spans="1:230" s="15" customFormat="1" ht="99.75">
      <c r="A28" s="64">
        <v>16</v>
      </c>
      <c r="B28" s="76" t="s">
        <v>399</v>
      </c>
      <c r="C28" s="72" t="s">
        <v>58</v>
      </c>
      <c r="D28" s="77">
        <v>5</v>
      </c>
      <c r="E28" s="78" t="s">
        <v>374</v>
      </c>
      <c r="F28" s="79">
        <v>675.33</v>
      </c>
      <c r="G28" s="57">
        <v>56</v>
      </c>
      <c r="H28" s="47"/>
      <c r="I28" s="46" t="s">
        <v>39</v>
      </c>
      <c r="J28" s="48">
        <f t="shared" si="6"/>
        <v>1</v>
      </c>
      <c r="K28" s="49" t="s">
        <v>64</v>
      </c>
      <c r="L28" s="49" t="s">
        <v>7</v>
      </c>
      <c r="M28" s="58"/>
      <c r="N28" s="57"/>
      <c r="O28" s="57"/>
      <c r="P28" s="59"/>
      <c r="Q28" s="57"/>
      <c r="R28" s="57"/>
      <c r="S28" s="59"/>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60">
        <f t="shared" si="7"/>
        <v>3376.65</v>
      </c>
      <c r="BB28" s="61">
        <f t="shared" si="8"/>
        <v>3376.65</v>
      </c>
      <c r="BC28" s="56" t="str">
        <f t="shared" si="9"/>
        <v>INR  Three Thousand Three Hundred &amp; Seventy Six  and Paise Sixty Five Only</v>
      </c>
      <c r="BD28" s="70">
        <v>6142</v>
      </c>
      <c r="BE28" s="73">
        <f t="shared" si="0"/>
        <v>6947.83</v>
      </c>
      <c r="BF28" s="73">
        <f t="shared" si="1"/>
        <v>30710</v>
      </c>
      <c r="BG28" s="73"/>
      <c r="BK28" s="15">
        <f t="shared" si="2"/>
        <v>763.93</v>
      </c>
      <c r="BL28" s="15">
        <f t="shared" si="3"/>
        <v>699.95</v>
      </c>
      <c r="BM28" s="15">
        <f t="shared" si="4"/>
        <v>763.93</v>
      </c>
      <c r="BN28" s="73">
        <v>597</v>
      </c>
      <c r="BO28" s="15">
        <f t="shared" si="5"/>
        <v>675.33</v>
      </c>
      <c r="HR28" s="16"/>
      <c r="HS28" s="16"/>
      <c r="HT28" s="16"/>
      <c r="HU28" s="16"/>
      <c r="HV28" s="16"/>
    </row>
    <row r="29" spans="1:230" s="15" customFormat="1" ht="99.75">
      <c r="A29" s="64">
        <v>17</v>
      </c>
      <c r="B29" s="76" t="s">
        <v>275</v>
      </c>
      <c r="C29" s="72" t="s">
        <v>59</v>
      </c>
      <c r="D29" s="77">
        <v>92</v>
      </c>
      <c r="E29" s="77" t="s">
        <v>247</v>
      </c>
      <c r="F29" s="79">
        <v>187.78</v>
      </c>
      <c r="G29" s="57">
        <v>166</v>
      </c>
      <c r="H29" s="47"/>
      <c r="I29" s="46" t="s">
        <v>39</v>
      </c>
      <c r="J29" s="48">
        <f t="shared" si="6"/>
        <v>1</v>
      </c>
      <c r="K29" s="49" t="s">
        <v>64</v>
      </c>
      <c r="L29" s="49" t="s">
        <v>7</v>
      </c>
      <c r="M29" s="58"/>
      <c r="N29" s="57"/>
      <c r="O29" s="57"/>
      <c r="P29" s="59"/>
      <c r="Q29" s="57"/>
      <c r="R29" s="57"/>
      <c r="S29" s="59"/>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60">
        <f t="shared" si="7"/>
        <v>17275.76</v>
      </c>
      <c r="BB29" s="61">
        <f t="shared" si="8"/>
        <v>17275.76</v>
      </c>
      <c r="BC29" s="56" t="str">
        <f t="shared" si="9"/>
        <v>INR  Seventeen Thousand Two Hundred &amp; Seventy Five  and Paise Seventy Six Only</v>
      </c>
      <c r="BD29" s="70">
        <v>399</v>
      </c>
      <c r="BE29" s="73">
        <f t="shared" si="0"/>
        <v>451.35</v>
      </c>
      <c r="BF29" s="73">
        <f t="shared" si="1"/>
        <v>36708</v>
      </c>
      <c r="BG29" s="73"/>
      <c r="BK29" s="15">
        <f t="shared" si="2"/>
        <v>212.42</v>
      </c>
      <c r="BL29" s="15">
        <f t="shared" si="3"/>
        <v>763.93</v>
      </c>
      <c r="BM29" s="15">
        <f t="shared" si="4"/>
        <v>212.42</v>
      </c>
      <c r="BN29" s="73">
        <v>166</v>
      </c>
      <c r="BO29" s="15">
        <f t="shared" si="5"/>
        <v>187.78</v>
      </c>
      <c r="HR29" s="16"/>
      <c r="HS29" s="16"/>
      <c r="HT29" s="16"/>
      <c r="HU29" s="16"/>
      <c r="HV29" s="16"/>
    </row>
    <row r="30" spans="1:230" s="15" customFormat="1" ht="147.75" customHeight="1">
      <c r="A30" s="64">
        <v>18</v>
      </c>
      <c r="B30" s="76" t="s">
        <v>276</v>
      </c>
      <c r="C30" s="72" t="s">
        <v>60</v>
      </c>
      <c r="D30" s="77">
        <v>100.284</v>
      </c>
      <c r="E30" s="77" t="s">
        <v>375</v>
      </c>
      <c r="F30" s="79">
        <v>134.95</v>
      </c>
      <c r="G30" s="57">
        <v>128</v>
      </c>
      <c r="H30" s="47"/>
      <c r="I30" s="46" t="s">
        <v>39</v>
      </c>
      <c r="J30" s="48">
        <f t="shared" si="6"/>
        <v>1</v>
      </c>
      <c r="K30" s="49" t="s">
        <v>64</v>
      </c>
      <c r="L30" s="49" t="s">
        <v>7</v>
      </c>
      <c r="M30" s="58"/>
      <c r="N30" s="57"/>
      <c r="O30" s="57"/>
      <c r="P30" s="59"/>
      <c r="Q30" s="57"/>
      <c r="R30" s="57"/>
      <c r="S30" s="59"/>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60">
        <f t="shared" si="7"/>
        <v>13533.33</v>
      </c>
      <c r="BB30" s="61">
        <f t="shared" si="8"/>
        <v>13533.33</v>
      </c>
      <c r="BC30" s="56" t="str">
        <f t="shared" si="9"/>
        <v>INR  Thirteen Thousand Five Hundred &amp; Thirty Three  and Paise Thirty Three Only</v>
      </c>
      <c r="BD30" s="70">
        <v>417</v>
      </c>
      <c r="BE30" s="73">
        <f t="shared" si="0"/>
        <v>471.71</v>
      </c>
      <c r="BF30" s="73">
        <f t="shared" si="1"/>
        <v>41818.43</v>
      </c>
      <c r="BG30" s="73"/>
      <c r="BK30" s="15">
        <f t="shared" si="2"/>
        <v>152.66</v>
      </c>
      <c r="BL30" s="15">
        <f t="shared" si="3"/>
        <v>212.42</v>
      </c>
      <c r="BM30" s="15">
        <f t="shared" si="4"/>
        <v>152.66</v>
      </c>
      <c r="BN30" s="73">
        <v>119.3</v>
      </c>
      <c r="BO30" s="15">
        <f t="shared" si="5"/>
        <v>134.95</v>
      </c>
      <c r="HR30" s="16"/>
      <c r="HS30" s="16"/>
      <c r="HT30" s="16"/>
      <c r="HU30" s="16"/>
      <c r="HV30" s="16"/>
    </row>
    <row r="31" spans="1:230" s="15" customFormat="1" ht="125.25" customHeight="1">
      <c r="A31" s="64">
        <v>19</v>
      </c>
      <c r="B31" s="76" t="s">
        <v>400</v>
      </c>
      <c r="C31" s="72" t="s">
        <v>70</v>
      </c>
      <c r="D31" s="77">
        <v>93.159</v>
      </c>
      <c r="E31" s="77" t="s">
        <v>375</v>
      </c>
      <c r="F31" s="79">
        <v>87.67</v>
      </c>
      <c r="G31" s="57">
        <v>132</v>
      </c>
      <c r="H31" s="47"/>
      <c r="I31" s="46" t="s">
        <v>39</v>
      </c>
      <c r="J31" s="48">
        <f t="shared" si="6"/>
        <v>1</v>
      </c>
      <c r="K31" s="49" t="s">
        <v>64</v>
      </c>
      <c r="L31" s="49" t="s">
        <v>7</v>
      </c>
      <c r="M31" s="58"/>
      <c r="N31" s="57"/>
      <c r="O31" s="57"/>
      <c r="P31" s="59"/>
      <c r="Q31" s="57"/>
      <c r="R31" s="57"/>
      <c r="S31" s="59"/>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60">
        <f t="shared" si="7"/>
        <v>8167.25</v>
      </c>
      <c r="BB31" s="61">
        <f t="shared" si="8"/>
        <v>8167.25</v>
      </c>
      <c r="BC31" s="56" t="str">
        <f t="shared" si="9"/>
        <v>INR  Eight Thousand One Hundred &amp; Sixty Seven  and Paise Twenty Five Only</v>
      </c>
      <c r="BD31" s="70">
        <v>435</v>
      </c>
      <c r="BE31" s="73">
        <f t="shared" si="0"/>
        <v>492.07</v>
      </c>
      <c r="BF31" s="73">
        <f t="shared" si="1"/>
        <v>40524.17</v>
      </c>
      <c r="BG31" s="73"/>
      <c r="BK31" s="15">
        <f t="shared" si="2"/>
        <v>99.17</v>
      </c>
      <c r="BL31" s="15">
        <f t="shared" si="3"/>
        <v>152.66</v>
      </c>
      <c r="BM31" s="15">
        <f t="shared" si="4"/>
        <v>99.17</v>
      </c>
      <c r="BN31" s="73">
        <v>77.5</v>
      </c>
      <c r="BO31" s="15">
        <f t="shared" si="5"/>
        <v>87.67</v>
      </c>
      <c r="HR31" s="16"/>
      <c r="HS31" s="16"/>
      <c r="HT31" s="16"/>
      <c r="HU31" s="16"/>
      <c r="HV31" s="16"/>
    </row>
    <row r="32" spans="1:230" s="15" customFormat="1" ht="99.75">
      <c r="A32" s="64">
        <v>20</v>
      </c>
      <c r="B32" s="76" t="s">
        <v>401</v>
      </c>
      <c r="C32" s="72" t="s">
        <v>71</v>
      </c>
      <c r="D32" s="77">
        <v>77.168</v>
      </c>
      <c r="E32" s="77" t="s">
        <v>377</v>
      </c>
      <c r="F32" s="79">
        <v>403.84</v>
      </c>
      <c r="G32" s="57">
        <v>163</v>
      </c>
      <c r="H32" s="47"/>
      <c r="I32" s="46" t="s">
        <v>39</v>
      </c>
      <c r="J32" s="48">
        <f t="shared" si="6"/>
        <v>1</v>
      </c>
      <c r="K32" s="49" t="s">
        <v>64</v>
      </c>
      <c r="L32" s="49" t="s">
        <v>7</v>
      </c>
      <c r="M32" s="58"/>
      <c r="N32" s="57"/>
      <c r="O32" s="57"/>
      <c r="P32" s="59"/>
      <c r="Q32" s="57"/>
      <c r="R32" s="57"/>
      <c r="S32" s="59"/>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60">
        <f t="shared" si="7"/>
        <v>31163.53</v>
      </c>
      <c r="BB32" s="61">
        <f t="shared" si="8"/>
        <v>31163.53</v>
      </c>
      <c r="BC32" s="56" t="str">
        <f t="shared" si="9"/>
        <v>INR  Thirty One Thousand One Hundred &amp; Sixty Three  and Paise Fifty Three Only</v>
      </c>
      <c r="BD32" s="70">
        <v>71699</v>
      </c>
      <c r="BE32" s="73">
        <f t="shared" si="0"/>
        <v>81105.91</v>
      </c>
      <c r="BF32" s="73">
        <f t="shared" si="1"/>
        <v>5532868.43</v>
      </c>
      <c r="BG32" s="73"/>
      <c r="BK32" s="15">
        <f t="shared" si="2"/>
        <v>456.82</v>
      </c>
      <c r="BL32" s="15">
        <f t="shared" si="3"/>
        <v>99.17</v>
      </c>
      <c r="BM32" s="15">
        <f t="shared" si="4"/>
        <v>456.82</v>
      </c>
      <c r="BN32" s="73">
        <v>355</v>
      </c>
      <c r="BO32" s="15">
        <f t="shared" si="5"/>
        <v>401.58</v>
      </c>
      <c r="HR32" s="16"/>
      <c r="HS32" s="16"/>
      <c r="HT32" s="16"/>
      <c r="HU32" s="16"/>
      <c r="HV32" s="16"/>
    </row>
    <row r="33" spans="1:230" s="15" customFormat="1" ht="99.75">
      <c r="A33" s="64">
        <v>21</v>
      </c>
      <c r="B33" s="76" t="s">
        <v>402</v>
      </c>
      <c r="C33" s="72" t="s">
        <v>72</v>
      </c>
      <c r="D33" s="77">
        <v>14</v>
      </c>
      <c r="E33" s="78" t="s">
        <v>374</v>
      </c>
      <c r="F33" s="79">
        <v>5967.08</v>
      </c>
      <c r="G33" s="57">
        <v>167</v>
      </c>
      <c r="H33" s="47"/>
      <c r="I33" s="46" t="s">
        <v>39</v>
      </c>
      <c r="J33" s="48">
        <f t="shared" si="6"/>
        <v>1</v>
      </c>
      <c r="K33" s="49" t="s">
        <v>64</v>
      </c>
      <c r="L33" s="49" t="s">
        <v>7</v>
      </c>
      <c r="M33" s="58"/>
      <c r="N33" s="57"/>
      <c r="O33" s="57"/>
      <c r="P33" s="59"/>
      <c r="Q33" s="57"/>
      <c r="R33" s="57"/>
      <c r="S33" s="59"/>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60">
        <f t="shared" si="7"/>
        <v>83539.12</v>
      </c>
      <c r="BB33" s="61">
        <f t="shared" si="8"/>
        <v>83539.12</v>
      </c>
      <c r="BC33" s="56" t="str">
        <f t="shared" si="9"/>
        <v>INR  Eighty Three Thousand Five Hundred &amp; Thirty Nine  and Paise Twelve Only</v>
      </c>
      <c r="BD33" s="70">
        <v>72129</v>
      </c>
      <c r="BE33" s="73">
        <f t="shared" si="0"/>
        <v>81592.32</v>
      </c>
      <c r="BF33" s="73">
        <f t="shared" si="1"/>
        <v>1009806</v>
      </c>
      <c r="BG33" s="73"/>
      <c r="BK33" s="15">
        <f t="shared" si="2"/>
        <v>6749.96</v>
      </c>
      <c r="BL33" s="15">
        <f t="shared" si="3"/>
        <v>456.82</v>
      </c>
      <c r="BM33" s="15">
        <f t="shared" si="4"/>
        <v>6749.96</v>
      </c>
      <c r="BN33" s="73">
        <v>5275</v>
      </c>
      <c r="BO33" s="15">
        <f t="shared" si="5"/>
        <v>5967.08</v>
      </c>
      <c r="HR33" s="16"/>
      <c r="HS33" s="16"/>
      <c r="HT33" s="16"/>
      <c r="HU33" s="16"/>
      <c r="HV33" s="16"/>
    </row>
    <row r="34" spans="1:230" s="15" customFormat="1" ht="99.75">
      <c r="A34" s="64">
        <v>22</v>
      </c>
      <c r="B34" s="94" t="s">
        <v>403</v>
      </c>
      <c r="C34" s="72" t="s">
        <v>73</v>
      </c>
      <c r="D34" s="77">
        <v>6.817</v>
      </c>
      <c r="E34" s="78" t="s">
        <v>374</v>
      </c>
      <c r="F34" s="79">
        <v>5914.81</v>
      </c>
      <c r="G34" s="57"/>
      <c r="H34" s="47"/>
      <c r="I34" s="46" t="s">
        <v>39</v>
      </c>
      <c r="J34" s="48">
        <f t="shared" si="6"/>
        <v>1</v>
      </c>
      <c r="K34" s="49" t="s">
        <v>64</v>
      </c>
      <c r="L34" s="49" t="s">
        <v>7</v>
      </c>
      <c r="M34" s="58"/>
      <c r="N34" s="57"/>
      <c r="O34" s="57"/>
      <c r="P34" s="59"/>
      <c r="Q34" s="57"/>
      <c r="R34" s="57"/>
      <c r="S34" s="59"/>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60">
        <f t="shared" si="7"/>
        <v>40321.26</v>
      </c>
      <c r="BB34" s="61">
        <f t="shared" si="8"/>
        <v>40321.26</v>
      </c>
      <c r="BC34" s="56" t="str">
        <f t="shared" si="9"/>
        <v>INR  Forty Thousand Three Hundred &amp; Twenty One  and Paise Twenty Six Only</v>
      </c>
      <c r="BD34" s="70">
        <v>4243</v>
      </c>
      <c r="BE34" s="73">
        <f t="shared" si="0"/>
        <v>4799.68</v>
      </c>
      <c r="BF34" s="73">
        <f t="shared" si="1"/>
        <v>28924.53</v>
      </c>
      <c r="BG34" s="73"/>
      <c r="BK34" s="15">
        <f t="shared" si="2"/>
        <v>6690.83</v>
      </c>
      <c r="BL34" s="15">
        <f t="shared" si="3"/>
        <v>6749.96</v>
      </c>
      <c r="BM34" s="15">
        <f t="shared" si="4"/>
        <v>6690.83</v>
      </c>
      <c r="BN34" s="73">
        <v>6414.3</v>
      </c>
      <c r="BO34" s="15">
        <f t="shared" si="5"/>
        <v>7255.86</v>
      </c>
      <c r="HR34" s="16"/>
      <c r="HS34" s="16"/>
      <c r="HT34" s="16"/>
      <c r="HU34" s="16"/>
      <c r="HV34" s="16"/>
    </row>
    <row r="35" spans="1:230" s="15" customFormat="1" ht="216" customHeight="1">
      <c r="A35" s="64">
        <v>23</v>
      </c>
      <c r="B35" s="93" t="s">
        <v>404</v>
      </c>
      <c r="C35" s="72" t="s">
        <v>74</v>
      </c>
      <c r="D35" s="77">
        <v>28.271</v>
      </c>
      <c r="E35" s="78" t="s">
        <v>374</v>
      </c>
      <c r="F35" s="79">
        <v>7096.36</v>
      </c>
      <c r="G35" s="57"/>
      <c r="H35" s="47"/>
      <c r="I35" s="46" t="s">
        <v>39</v>
      </c>
      <c r="J35" s="48">
        <f>IF(I35="Less(-)",-1,1)</f>
        <v>1</v>
      </c>
      <c r="K35" s="49" t="s">
        <v>64</v>
      </c>
      <c r="L35" s="49" t="s">
        <v>7</v>
      </c>
      <c r="M35" s="58"/>
      <c r="N35" s="57"/>
      <c r="O35" s="57"/>
      <c r="P35" s="59"/>
      <c r="Q35" s="57"/>
      <c r="R35" s="57"/>
      <c r="S35" s="59"/>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60">
        <f>total_amount_ba($B$2,$D$2,D35,F35,J35,K35,M35)</f>
        <v>200621.19</v>
      </c>
      <c r="BB35" s="61">
        <f>BA35+SUM(N35:AZ35)</f>
        <v>200621.19</v>
      </c>
      <c r="BC35" s="56" t="str">
        <f>SpellNumber(L35,BB35)</f>
        <v>INR  Two Lakh Six Hundred &amp; Twenty One  and Paise Nineteen Only</v>
      </c>
      <c r="BD35" s="70">
        <v>4466</v>
      </c>
      <c r="BE35" s="73">
        <f t="shared" si="0"/>
        <v>5051.94</v>
      </c>
      <c r="BF35" s="73">
        <f t="shared" si="1"/>
        <v>126258.29</v>
      </c>
      <c r="BG35" s="73"/>
      <c r="BK35" s="15">
        <f t="shared" si="2"/>
        <v>8027.4</v>
      </c>
      <c r="BL35" s="15">
        <f t="shared" si="3"/>
        <v>6690.83</v>
      </c>
      <c r="BM35" s="15">
        <f t="shared" si="4"/>
        <v>8027.4</v>
      </c>
      <c r="BN35" s="73"/>
      <c r="BO35" s="15">
        <f t="shared" si="5"/>
        <v>0</v>
      </c>
      <c r="HR35" s="16"/>
      <c r="HS35" s="16"/>
      <c r="HT35" s="16"/>
      <c r="HU35" s="16"/>
      <c r="HV35" s="16"/>
    </row>
    <row r="36" spans="1:230" s="15" customFormat="1" ht="215.25" customHeight="1">
      <c r="A36" s="64">
        <v>24</v>
      </c>
      <c r="B36" s="76" t="s">
        <v>405</v>
      </c>
      <c r="C36" s="72" t="s">
        <v>75</v>
      </c>
      <c r="D36" s="77">
        <v>6</v>
      </c>
      <c r="E36" s="78" t="s">
        <v>374</v>
      </c>
      <c r="F36" s="79">
        <v>7203.82</v>
      </c>
      <c r="G36" s="57"/>
      <c r="H36" s="47"/>
      <c r="I36" s="46" t="s">
        <v>39</v>
      </c>
      <c r="J36" s="48">
        <f t="shared" si="6"/>
        <v>1</v>
      </c>
      <c r="K36" s="49" t="s">
        <v>64</v>
      </c>
      <c r="L36" s="49" t="s">
        <v>7</v>
      </c>
      <c r="M36" s="58"/>
      <c r="N36" s="57"/>
      <c r="O36" s="57"/>
      <c r="P36" s="59"/>
      <c r="Q36" s="57"/>
      <c r="R36" s="57"/>
      <c r="S36" s="59"/>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60">
        <f t="shared" si="7"/>
        <v>43222.92</v>
      </c>
      <c r="BB36" s="61">
        <f t="shared" si="8"/>
        <v>43222.92</v>
      </c>
      <c r="BC36" s="56" t="str">
        <f t="shared" si="9"/>
        <v>INR  Forty Three Thousand Two Hundred &amp; Twenty Two  and Paise Ninety Two Only</v>
      </c>
      <c r="BD36" s="70">
        <v>4799</v>
      </c>
      <c r="BE36" s="73">
        <f t="shared" si="0"/>
        <v>5428.63</v>
      </c>
      <c r="BF36" s="73">
        <f t="shared" si="1"/>
        <v>28794</v>
      </c>
      <c r="BG36" s="73"/>
      <c r="BK36" s="15">
        <f t="shared" si="2"/>
        <v>8148.96</v>
      </c>
      <c r="BL36" s="15">
        <f t="shared" si="3"/>
        <v>8027.4</v>
      </c>
      <c r="BM36" s="15">
        <f t="shared" si="4"/>
        <v>8148.96</v>
      </c>
      <c r="BN36" s="73">
        <v>6368.3</v>
      </c>
      <c r="BO36" s="15">
        <f t="shared" si="5"/>
        <v>7203.82</v>
      </c>
      <c r="HR36" s="16"/>
      <c r="HS36" s="16"/>
      <c r="HT36" s="16"/>
      <c r="HU36" s="16"/>
      <c r="HV36" s="16"/>
    </row>
    <row r="37" spans="1:230" s="15" customFormat="1" ht="206.25" customHeight="1">
      <c r="A37" s="64">
        <v>25</v>
      </c>
      <c r="B37" s="76" t="s">
        <v>406</v>
      </c>
      <c r="C37" s="72" t="s">
        <v>76</v>
      </c>
      <c r="D37" s="77">
        <v>4</v>
      </c>
      <c r="E37" s="78" t="s">
        <v>374</v>
      </c>
      <c r="F37" s="79">
        <v>7311.28</v>
      </c>
      <c r="G37" s="57"/>
      <c r="H37" s="47"/>
      <c r="I37" s="46" t="s">
        <v>39</v>
      </c>
      <c r="J37" s="48">
        <f>IF(I37="Less(-)",-1,1)</f>
        <v>1</v>
      </c>
      <c r="K37" s="49" t="s">
        <v>64</v>
      </c>
      <c r="L37" s="49" t="s">
        <v>7</v>
      </c>
      <c r="M37" s="58"/>
      <c r="N37" s="57"/>
      <c r="O37" s="57"/>
      <c r="P37" s="59"/>
      <c r="Q37" s="57"/>
      <c r="R37" s="57"/>
      <c r="S37" s="59"/>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60">
        <f>total_amount_ba($B$2,$D$2,D37,F37,J37,K37,M37)</f>
        <v>29245.12</v>
      </c>
      <c r="BB37" s="61">
        <f>BA37+SUM(N37:AZ37)</f>
        <v>29245.12</v>
      </c>
      <c r="BC37" s="56" t="str">
        <f>SpellNumber(L37,BB37)</f>
        <v>INR  Twenty Nine Thousand Two Hundred &amp; Forty Five  and Paise Twelve Only</v>
      </c>
      <c r="BD37" s="70">
        <v>4910</v>
      </c>
      <c r="BE37" s="73">
        <f t="shared" si="0"/>
        <v>5554.19</v>
      </c>
      <c r="BF37" s="73">
        <f t="shared" si="1"/>
        <v>19640</v>
      </c>
      <c r="BG37" s="73"/>
      <c r="BK37" s="15">
        <f t="shared" si="2"/>
        <v>8270.52</v>
      </c>
      <c r="BL37" s="15">
        <f t="shared" si="3"/>
        <v>8148.96</v>
      </c>
      <c r="BM37" s="15">
        <f t="shared" si="4"/>
        <v>8270.52</v>
      </c>
      <c r="BN37" s="73">
        <v>6463.3</v>
      </c>
      <c r="BO37" s="15">
        <f t="shared" si="5"/>
        <v>7311.28</v>
      </c>
      <c r="HR37" s="16"/>
      <c r="HS37" s="16"/>
      <c r="HT37" s="16"/>
      <c r="HU37" s="16"/>
      <c r="HV37" s="16"/>
    </row>
    <row r="38" spans="1:230" s="15" customFormat="1" ht="208.5" customHeight="1">
      <c r="A38" s="64">
        <v>26</v>
      </c>
      <c r="B38" s="76" t="s">
        <v>407</v>
      </c>
      <c r="C38" s="72" t="s">
        <v>77</v>
      </c>
      <c r="D38" s="77">
        <v>4</v>
      </c>
      <c r="E38" s="78" t="s">
        <v>374</v>
      </c>
      <c r="F38" s="79">
        <v>7418.75</v>
      </c>
      <c r="G38" s="57"/>
      <c r="H38" s="47"/>
      <c r="I38" s="46" t="s">
        <v>39</v>
      </c>
      <c r="J38" s="48">
        <f>IF(I38="Less(-)",-1,1)</f>
        <v>1</v>
      </c>
      <c r="K38" s="49" t="s">
        <v>64</v>
      </c>
      <c r="L38" s="49" t="s">
        <v>7</v>
      </c>
      <c r="M38" s="58"/>
      <c r="N38" s="57"/>
      <c r="O38" s="57"/>
      <c r="P38" s="59"/>
      <c r="Q38" s="57"/>
      <c r="R38" s="57"/>
      <c r="S38" s="59"/>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60">
        <f>total_amount_ba($B$2,$D$2,D38,F38,J38,K38,M38)</f>
        <v>29675</v>
      </c>
      <c r="BB38" s="61">
        <f>BA38+SUM(N38:AZ38)</f>
        <v>29675</v>
      </c>
      <c r="BC38" s="56" t="str">
        <f>SpellNumber(L38,BB38)</f>
        <v>INR  Twenty Nine Thousand Six Hundred &amp; Seventy Five  Only</v>
      </c>
      <c r="BD38" s="70">
        <v>592</v>
      </c>
      <c r="BE38" s="73">
        <f t="shared" si="0"/>
        <v>669.67</v>
      </c>
      <c r="BF38" s="73">
        <f t="shared" si="1"/>
        <v>2368</v>
      </c>
      <c r="BG38" s="73"/>
      <c r="BK38" s="15">
        <f t="shared" si="2"/>
        <v>8392.09</v>
      </c>
      <c r="BL38" s="15">
        <f t="shared" si="3"/>
        <v>8270.52</v>
      </c>
      <c r="BM38" s="15">
        <f t="shared" si="4"/>
        <v>8392.09</v>
      </c>
      <c r="BN38" s="73">
        <v>6558.3</v>
      </c>
      <c r="BO38" s="15">
        <f t="shared" si="5"/>
        <v>7418.75</v>
      </c>
      <c r="HR38" s="16"/>
      <c r="HS38" s="16"/>
      <c r="HT38" s="16"/>
      <c r="HU38" s="16"/>
      <c r="HV38" s="16"/>
    </row>
    <row r="39" spans="1:230" s="15" customFormat="1" ht="201.75" customHeight="1">
      <c r="A39" s="64">
        <v>27</v>
      </c>
      <c r="B39" s="76" t="s">
        <v>408</v>
      </c>
      <c r="C39" s="72" t="s">
        <v>78</v>
      </c>
      <c r="D39" s="77">
        <v>2</v>
      </c>
      <c r="E39" s="78" t="s">
        <v>374</v>
      </c>
      <c r="F39" s="79">
        <v>7526.21</v>
      </c>
      <c r="G39" s="57"/>
      <c r="H39" s="47"/>
      <c r="I39" s="46" t="s">
        <v>39</v>
      </c>
      <c r="J39" s="48">
        <f>IF(I39="Less(-)",-1,1)</f>
        <v>1</v>
      </c>
      <c r="K39" s="49" t="s">
        <v>64</v>
      </c>
      <c r="L39" s="49" t="s">
        <v>7</v>
      </c>
      <c r="M39" s="58"/>
      <c r="N39" s="57"/>
      <c r="O39" s="57"/>
      <c r="P39" s="59"/>
      <c r="Q39" s="57"/>
      <c r="R39" s="57"/>
      <c r="S39" s="59"/>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60">
        <f>total_amount_ba($B$2,$D$2,D39,F39,J39,K39,M39)</f>
        <v>15052.42</v>
      </c>
      <c r="BB39" s="61">
        <f>BA39+SUM(N39:AZ39)</f>
        <v>15052.42</v>
      </c>
      <c r="BC39" s="56" t="str">
        <f>SpellNumber(L39,BB39)</f>
        <v>INR  Fifteen Thousand  &amp;Fifty Two  and Paise Forty Two Only</v>
      </c>
      <c r="BD39" s="70">
        <v>604</v>
      </c>
      <c r="BE39" s="73">
        <f t="shared" si="0"/>
        <v>683.24</v>
      </c>
      <c r="BF39" s="73">
        <f t="shared" si="1"/>
        <v>1208</v>
      </c>
      <c r="BG39" s="73"/>
      <c r="BK39" s="15">
        <f t="shared" si="2"/>
        <v>8513.65</v>
      </c>
      <c r="BL39" s="15">
        <f t="shared" si="3"/>
        <v>8392.09</v>
      </c>
      <c r="BM39" s="15">
        <f t="shared" si="4"/>
        <v>8513.65</v>
      </c>
      <c r="BN39" s="73">
        <v>6653.3</v>
      </c>
      <c r="BO39" s="15">
        <f t="shared" si="5"/>
        <v>7526.21</v>
      </c>
      <c r="HR39" s="16"/>
      <c r="HS39" s="16"/>
      <c r="HT39" s="16"/>
      <c r="HU39" s="16"/>
      <c r="HV39" s="16"/>
    </row>
    <row r="40" spans="1:230" s="15" customFormat="1" ht="162" customHeight="1">
      <c r="A40" s="64">
        <v>28</v>
      </c>
      <c r="B40" s="93" t="s">
        <v>409</v>
      </c>
      <c r="C40" s="72" t="s">
        <v>79</v>
      </c>
      <c r="D40" s="77">
        <v>3.916</v>
      </c>
      <c r="E40" s="78" t="s">
        <v>376</v>
      </c>
      <c r="F40" s="79">
        <v>80619.49</v>
      </c>
      <c r="G40" s="57"/>
      <c r="H40" s="47"/>
      <c r="I40" s="46" t="s">
        <v>39</v>
      </c>
      <c r="J40" s="48">
        <f t="shared" si="6"/>
        <v>1</v>
      </c>
      <c r="K40" s="49" t="s">
        <v>64</v>
      </c>
      <c r="L40" s="49" t="s">
        <v>7</v>
      </c>
      <c r="M40" s="58"/>
      <c r="N40" s="57"/>
      <c r="O40" s="57"/>
      <c r="P40" s="59"/>
      <c r="Q40" s="57"/>
      <c r="R40" s="57"/>
      <c r="S40" s="59"/>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60">
        <f t="shared" si="7"/>
        <v>315705.92</v>
      </c>
      <c r="BB40" s="61">
        <f t="shared" si="8"/>
        <v>315705.92</v>
      </c>
      <c r="BC40" s="56" t="str">
        <f t="shared" si="9"/>
        <v>INR  Three Lakh Fifteen Thousand Seven Hundred &amp; Five  and Paise Ninety Two Only</v>
      </c>
      <c r="BD40" s="70">
        <v>616</v>
      </c>
      <c r="BE40" s="73">
        <f t="shared" si="0"/>
        <v>696.82</v>
      </c>
      <c r="BF40" s="73">
        <f t="shared" si="1"/>
        <v>2412.26</v>
      </c>
      <c r="BG40" s="73"/>
      <c r="BK40" s="15">
        <f t="shared" si="2"/>
        <v>91196.77</v>
      </c>
      <c r="BL40" s="15">
        <f t="shared" si="3"/>
        <v>8513.65</v>
      </c>
      <c r="BM40" s="15">
        <f t="shared" si="4"/>
        <v>91196.77</v>
      </c>
      <c r="BN40" s="73">
        <v>71269</v>
      </c>
      <c r="BO40" s="15">
        <f t="shared" si="5"/>
        <v>80619.49</v>
      </c>
      <c r="HR40" s="16"/>
      <c r="HS40" s="16"/>
      <c r="HT40" s="16"/>
      <c r="HU40" s="16"/>
      <c r="HV40" s="16"/>
    </row>
    <row r="41" spans="1:230" s="15" customFormat="1" ht="153" customHeight="1">
      <c r="A41" s="64">
        <v>29</v>
      </c>
      <c r="B41" s="76" t="s">
        <v>410</v>
      </c>
      <c r="C41" s="72" t="s">
        <v>80</v>
      </c>
      <c r="D41" s="77">
        <v>0.78</v>
      </c>
      <c r="E41" s="78" t="s">
        <v>376</v>
      </c>
      <c r="F41" s="79">
        <v>81105.91</v>
      </c>
      <c r="G41" s="57"/>
      <c r="H41" s="47"/>
      <c r="I41" s="46" t="s">
        <v>39</v>
      </c>
      <c r="J41" s="48">
        <f t="shared" si="6"/>
        <v>1</v>
      </c>
      <c r="K41" s="49" t="s">
        <v>64</v>
      </c>
      <c r="L41" s="49" t="s">
        <v>7</v>
      </c>
      <c r="M41" s="58"/>
      <c r="N41" s="57"/>
      <c r="O41" s="57"/>
      <c r="P41" s="59"/>
      <c r="Q41" s="57"/>
      <c r="R41" s="57"/>
      <c r="S41" s="59"/>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60">
        <f t="shared" si="7"/>
        <v>63262.61</v>
      </c>
      <c r="BB41" s="61">
        <f t="shared" si="8"/>
        <v>63262.61</v>
      </c>
      <c r="BC41" s="56" t="str">
        <f t="shared" si="9"/>
        <v>INR  Sixty Three Thousand Two Hundred &amp; Sixty Two  and Paise Sixty One Only</v>
      </c>
      <c r="BD41" s="70">
        <v>628</v>
      </c>
      <c r="BE41" s="73">
        <f t="shared" si="0"/>
        <v>710.39</v>
      </c>
      <c r="BF41" s="73">
        <f t="shared" si="1"/>
        <v>489.84</v>
      </c>
      <c r="BG41" s="73"/>
      <c r="BK41" s="15">
        <f t="shared" si="2"/>
        <v>91747.01</v>
      </c>
      <c r="BL41" s="15">
        <f t="shared" si="3"/>
        <v>91196.77</v>
      </c>
      <c r="BM41" s="15">
        <f t="shared" si="4"/>
        <v>91747.01</v>
      </c>
      <c r="BN41" s="73">
        <v>71699</v>
      </c>
      <c r="BO41" s="15">
        <f t="shared" si="5"/>
        <v>81105.91</v>
      </c>
      <c r="HR41" s="16"/>
      <c r="HS41" s="16"/>
      <c r="HT41" s="16"/>
      <c r="HU41" s="16"/>
      <c r="HV41" s="16"/>
    </row>
    <row r="42" spans="1:230" s="15" customFormat="1" ht="156" customHeight="1">
      <c r="A42" s="64">
        <v>30</v>
      </c>
      <c r="B42" s="76" t="s">
        <v>411</v>
      </c>
      <c r="C42" s="72" t="s">
        <v>81</v>
      </c>
      <c r="D42" s="77">
        <v>0.52</v>
      </c>
      <c r="E42" s="78" t="s">
        <v>376</v>
      </c>
      <c r="F42" s="79">
        <v>81592.32</v>
      </c>
      <c r="G42" s="57">
        <v>104</v>
      </c>
      <c r="H42" s="47"/>
      <c r="I42" s="46" t="s">
        <v>39</v>
      </c>
      <c r="J42" s="48">
        <f>IF(I42="Less(-)",-1,1)</f>
        <v>1</v>
      </c>
      <c r="K42" s="49" t="s">
        <v>64</v>
      </c>
      <c r="L42" s="49" t="s">
        <v>7</v>
      </c>
      <c r="M42" s="58"/>
      <c r="N42" s="57"/>
      <c r="O42" s="57"/>
      <c r="P42" s="59"/>
      <c r="Q42" s="57"/>
      <c r="R42" s="57"/>
      <c r="S42" s="59"/>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60">
        <f>total_amount_ba($B$2,$D$2,D42,F42,J42,K42,M42)</f>
        <v>42428.01</v>
      </c>
      <c r="BB42" s="61">
        <f>BA42+SUM(N42:AZ42)</f>
        <v>42428.01</v>
      </c>
      <c r="BC42" s="56" t="str">
        <f>SpellNumber(L42,BB42)</f>
        <v>INR  Forty Two Thousand Four Hundred &amp; Twenty Eight  and Paise One Only</v>
      </c>
      <c r="BD42" s="70">
        <v>640</v>
      </c>
      <c r="BE42" s="73">
        <f t="shared" si="0"/>
        <v>723.97</v>
      </c>
      <c r="BF42" s="73">
        <f t="shared" si="1"/>
        <v>332.8</v>
      </c>
      <c r="BG42" s="73"/>
      <c r="BK42" s="15">
        <f t="shared" si="2"/>
        <v>92297.23</v>
      </c>
      <c r="BL42" s="15">
        <f t="shared" si="3"/>
        <v>91747.01</v>
      </c>
      <c r="BM42" s="15">
        <f t="shared" si="4"/>
        <v>92297.23</v>
      </c>
      <c r="BN42" s="73">
        <v>72129</v>
      </c>
      <c r="BO42" s="15">
        <f t="shared" si="5"/>
        <v>81592.32</v>
      </c>
      <c r="HR42" s="16"/>
      <c r="HS42" s="16"/>
      <c r="HT42" s="16"/>
      <c r="HU42" s="16"/>
      <c r="HV42" s="16"/>
    </row>
    <row r="43" spans="1:230" s="15" customFormat="1" ht="156.75" customHeight="1">
      <c r="A43" s="64">
        <v>31</v>
      </c>
      <c r="B43" s="76" t="s">
        <v>412</v>
      </c>
      <c r="C43" s="72" t="s">
        <v>82</v>
      </c>
      <c r="D43" s="77">
        <v>0.52</v>
      </c>
      <c r="E43" s="78" t="s">
        <v>376</v>
      </c>
      <c r="F43" s="79">
        <v>82078.74</v>
      </c>
      <c r="G43" s="57"/>
      <c r="H43" s="47"/>
      <c r="I43" s="46" t="s">
        <v>39</v>
      </c>
      <c r="J43" s="48">
        <f t="shared" si="6"/>
        <v>1</v>
      </c>
      <c r="K43" s="49" t="s">
        <v>64</v>
      </c>
      <c r="L43" s="49" t="s">
        <v>7</v>
      </c>
      <c r="M43" s="58"/>
      <c r="N43" s="57"/>
      <c r="O43" s="57"/>
      <c r="P43" s="59"/>
      <c r="Q43" s="57"/>
      <c r="R43" s="57"/>
      <c r="S43" s="59"/>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60">
        <f t="shared" si="7"/>
        <v>42680.94</v>
      </c>
      <c r="BB43" s="61">
        <f t="shared" si="8"/>
        <v>42680.94</v>
      </c>
      <c r="BC43" s="56" t="str">
        <f t="shared" si="9"/>
        <v>INR  Forty Two Thousand Six Hundred &amp; Eighty  and Paise Ninety Four Only</v>
      </c>
      <c r="BD43" s="70">
        <v>175</v>
      </c>
      <c r="BE43" s="73">
        <f t="shared" si="0"/>
        <v>197.96</v>
      </c>
      <c r="BF43" s="73">
        <f t="shared" si="1"/>
        <v>91</v>
      </c>
      <c r="BG43" s="73"/>
      <c r="BK43" s="15">
        <f t="shared" si="2"/>
        <v>92847.47</v>
      </c>
      <c r="BL43" s="15">
        <f t="shared" si="3"/>
        <v>92297.23</v>
      </c>
      <c r="BM43" s="15">
        <f t="shared" si="4"/>
        <v>92847.47</v>
      </c>
      <c r="BN43" s="73">
        <v>72559</v>
      </c>
      <c r="BO43" s="15">
        <f t="shared" si="5"/>
        <v>82078.74</v>
      </c>
      <c r="HR43" s="16"/>
      <c r="HS43" s="16"/>
      <c r="HT43" s="16"/>
      <c r="HU43" s="16"/>
      <c r="HV43" s="16"/>
    </row>
    <row r="44" spans="1:230" s="15" customFormat="1" ht="154.5" customHeight="1">
      <c r="A44" s="64">
        <v>32</v>
      </c>
      <c r="B44" s="76" t="s">
        <v>413</v>
      </c>
      <c r="C44" s="72" t="s">
        <v>83</v>
      </c>
      <c r="D44" s="77">
        <v>0.26</v>
      </c>
      <c r="E44" s="78" t="s">
        <v>376</v>
      </c>
      <c r="F44" s="79">
        <v>82565.16</v>
      </c>
      <c r="G44" s="57"/>
      <c r="H44" s="47"/>
      <c r="I44" s="46" t="s">
        <v>39</v>
      </c>
      <c r="J44" s="48">
        <f t="shared" si="6"/>
        <v>1</v>
      </c>
      <c r="K44" s="49" t="s">
        <v>64</v>
      </c>
      <c r="L44" s="49" t="s">
        <v>7</v>
      </c>
      <c r="M44" s="58"/>
      <c r="N44" s="57"/>
      <c r="O44" s="57"/>
      <c r="P44" s="59"/>
      <c r="Q44" s="57"/>
      <c r="R44" s="57"/>
      <c r="S44" s="59"/>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60">
        <f t="shared" si="7"/>
        <v>21466.94</v>
      </c>
      <c r="BB44" s="61">
        <f t="shared" si="8"/>
        <v>21466.94</v>
      </c>
      <c r="BC44" s="56" t="str">
        <f t="shared" si="9"/>
        <v>INR  Twenty One Thousand Four Hundred &amp; Sixty Six  and Paise Ninety Four Only</v>
      </c>
      <c r="BD44" s="70">
        <v>75572</v>
      </c>
      <c r="BE44" s="73">
        <f t="shared" si="0"/>
        <v>85487.05</v>
      </c>
      <c r="BF44" s="73">
        <f t="shared" si="1"/>
        <v>19648.72</v>
      </c>
      <c r="BG44" s="73"/>
      <c r="BK44" s="15">
        <f t="shared" si="2"/>
        <v>93397.71</v>
      </c>
      <c r="BL44" s="15">
        <f t="shared" si="3"/>
        <v>92847.47</v>
      </c>
      <c r="BM44" s="15">
        <f t="shared" si="4"/>
        <v>93397.71</v>
      </c>
      <c r="BN44" s="73">
        <v>72989</v>
      </c>
      <c r="BO44" s="15">
        <f t="shared" si="5"/>
        <v>82565.16</v>
      </c>
      <c r="HR44" s="16"/>
      <c r="HS44" s="16"/>
      <c r="HT44" s="16"/>
      <c r="HU44" s="16"/>
      <c r="HV44" s="16"/>
    </row>
    <row r="45" spans="1:230" s="15" customFormat="1" ht="136.5" customHeight="1">
      <c r="A45" s="64">
        <v>33</v>
      </c>
      <c r="B45" s="93" t="s">
        <v>414</v>
      </c>
      <c r="C45" s="72" t="s">
        <v>84</v>
      </c>
      <c r="D45" s="77">
        <v>242.795</v>
      </c>
      <c r="E45" s="78" t="s">
        <v>267</v>
      </c>
      <c r="F45" s="79">
        <v>377.82</v>
      </c>
      <c r="G45" s="57"/>
      <c r="H45" s="47"/>
      <c r="I45" s="46" t="s">
        <v>39</v>
      </c>
      <c r="J45" s="48">
        <f t="shared" si="6"/>
        <v>1</v>
      </c>
      <c r="K45" s="49" t="s">
        <v>64</v>
      </c>
      <c r="L45" s="49" t="s">
        <v>7</v>
      </c>
      <c r="M45" s="58"/>
      <c r="N45" s="57"/>
      <c r="O45" s="57"/>
      <c r="P45" s="59"/>
      <c r="Q45" s="57"/>
      <c r="R45" s="57"/>
      <c r="S45" s="59"/>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60">
        <f t="shared" si="7"/>
        <v>91732.81</v>
      </c>
      <c r="BB45" s="61">
        <f t="shared" si="8"/>
        <v>91732.81</v>
      </c>
      <c r="BC45" s="56" t="str">
        <f t="shared" si="9"/>
        <v>INR  Ninety One Thousand Seven Hundred &amp; Thirty Two  and Paise Eighty One Only</v>
      </c>
      <c r="BD45" s="70">
        <v>75772</v>
      </c>
      <c r="BE45" s="73">
        <f t="shared" si="0"/>
        <v>85713.29</v>
      </c>
      <c r="BF45" s="73">
        <f t="shared" si="1"/>
        <v>18397062.74</v>
      </c>
      <c r="BG45" s="73"/>
      <c r="BK45" s="15">
        <f t="shared" si="2"/>
        <v>427.39</v>
      </c>
      <c r="BL45" s="15">
        <f t="shared" si="3"/>
        <v>93397.71</v>
      </c>
      <c r="BM45" s="15">
        <f t="shared" si="4"/>
        <v>427.39</v>
      </c>
      <c r="BN45" s="73">
        <v>334</v>
      </c>
      <c r="BO45" s="15">
        <f t="shared" si="5"/>
        <v>377.82</v>
      </c>
      <c r="HR45" s="16"/>
      <c r="HS45" s="16"/>
      <c r="HT45" s="16"/>
      <c r="HU45" s="16"/>
      <c r="HV45" s="16"/>
    </row>
    <row r="46" spans="1:230" s="15" customFormat="1" ht="140.25" customHeight="1">
      <c r="A46" s="64">
        <v>34</v>
      </c>
      <c r="B46" s="76" t="s">
        <v>415</v>
      </c>
      <c r="C46" s="72" t="s">
        <v>85</v>
      </c>
      <c r="D46" s="77">
        <v>42</v>
      </c>
      <c r="E46" s="78" t="s">
        <v>267</v>
      </c>
      <c r="F46" s="79">
        <v>398.18</v>
      </c>
      <c r="G46" s="57"/>
      <c r="H46" s="47"/>
      <c r="I46" s="46" t="s">
        <v>39</v>
      </c>
      <c r="J46" s="48">
        <f t="shared" si="6"/>
        <v>1</v>
      </c>
      <c r="K46" s="49" t="s">
        <v>64</v>
      </c>
      <c r="L46" s="49" t="s">
        <v>7</v>
      </c>
      <c r="M46" s="58"/>
      <c r="N46" s="57"/>
      <c r="O46" s="57"/>
      <c r="P46" s="59"/>
      <c r="Q46" s="57"/>
      <c r="R46" s="57"/>
      <c r="S46" s="59"/>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60">
        <f>total_amount_ba($B$2,$D$2,D46,F46,J46,K46,M46)</f>
        <v>16723.56</v>
      </c>
      <c r="BB46" s="61">
        <f t="shared" si="8"/>
        <v>16723.56</v>
      </c>
      <c r="BC46" s="56" t="str">
        <f t="shared" si="9"/>
        <v>INR  Sixteen Thousand Seven Hundred &amp; Twenty Three  and Paise Fifty Six Only</v>
      </c>
      <c r="BD46" s="70">
        <v>75972</v>
      </c>
      <c r="BE46" s="73">
        <f t="shared" si="0"/>
        <v>85939.53</v>
      </c>
      <c r="BF46" s="73">
        <f t="shared" si="1"/>
        <v>3190824</v>
      </c>
      <c r="BG46" s="73"/>
      <c r="BK46" s="15">
        <f t="shared" si="2"/>
        <v>450.42</v>
      </c>
      <c r="BL46" s="15">
        <f t="shared" si="3"/>
        <v>427.39</v>
      </c>
      <c r="BM46" s="15">
        <f t="shared" si="4"/>
        <v>450.42</v>
      </c>
      <c r="BN46" s="73">
        <v>352</v>
      </c>
      <c r="BO46" s="15">
        <f t="shared" si="5"/>
        <v>398.18</v>
      </c>
      <c r="HR46" s="16"/>
      <c r="HS46" s="16"/>
      <c r="HT46" s="16"/>
      <c r="HU46" s="16"/>
      <c r="HV46" s="16"/>
    </row>
    <row r="47" spans="1:230" s="15" customFormat="1" ht="138.75" customHeight="1">
      <c r="A47" s="64">
        <v>35</v>
      </c>
      <c r="B47" s="76" t="s">
        <v>416</v>
      </c>
      <c r="C47" s="72" t="s">
        <v>86</v>
      </c>
      <c r="D47" s="77">
        <v>28</v>
      </c>
      <c r="E47" s="78" t="s">
        <v>267</v>
      </c>
      <c r="F47" s="79">
        <v>418.54</v>
      </c>
      <c r="G47" s="57"/>
      <c r="H47" s="47"/>
      <c r="I47" s="46" t="s">
        <v>39</v>
      </c>
      <c r="J47" s="48">
        <f t="shared" si="6"/>
        <v>1</v>
      </c>
      <c r="K47" s="49" t="s">
        <v>64</v>
      </c>
      <c r="L47" s="49" t="s">
        <v>7</v>
      </c>
      <c r="M47" s="58"/>
      <c r="N47" s="57"/>
      <c r="O47" s="57"/>
      <c r="P47" s="59"/>
      <c r="Q47" s="57"/>
      <c r="R47" s="57"/>
      <c r="S47" s="59"/>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60">
        <f t="shared" si="7"/>
        <v>11719.12</v>
      </c>
      <c r="BB47" s="61">
        <f t="shared" si="8"/>
        <v>11719.12</v>
      </c>
      <c r="BC47" s="56" t="str">
        <f t="shared" si="9"/>
        <v>INR  Eleven Thousand Seven Hundred &amp; Nineteen  and Paise Twelve Only</v>
      </c>
      <c r="BD47" s="70">
        <v>76172</v>
      </c>
      <c r="BE47" s="73">
        <f t="shared" si="0"/>
        <v>86165.77</v>
      </c>
      <c r="BF47" s="73">
        <f t="shared" si="1"/>
        <v>2132816</v>
      </c>
      <c r="BG47" s="73"/>
      <c r="BK47" s="15">
        <f t="shared" si="2"/>
        <v>473.45</v>
      </c>
      <c r="BL47" s="15">
        <f t="shared" si="3"/>
        <v>450.42</v>
      </c>
      <c r="BM47" s="15">
        <f t="shared" si="4"/>
        <v>473.45</v>
      </c>
      <c r="BN47" s="73">
        <v>370</v>
      </c>
      <c r="BO47" s="15">
        <f t="shared" si="5"/>
        <v>418.54</v>
      </c>
      <c r="HR47" s="16"/>
      <c r="HS47" s="16"/>
      <c r="HT47" s="16"/>
      <c r="HU47" s="16"/>
      <c r="HV47" s="16"/>
    </row>
    <row r="48" spans="1:230" s="15" customFormat="1" ht="135.75" customHeight="1">
      <c r="A48" s="64">
        <v>36</v>
      </c>
      <c r="B48" s="76" t="s">
        <v>417</v>
      </c>
      <c r="C48" s="72" t="s">
        <v>87</v>
      </c>
      <c r="D48" s="77">
        <v>28</v>
      </c>
      <c r="E48" s="78" t="s">
        <v>267</v>
      </c>
      <c r="F48" s="79">
        <v>438.91</v>
      </c>
      <c r="G48" s="57"/>
      <c r="H48" s="47"/>
      <c r="I48" s="46" t="s">
        <v>39</v>
      </c>
      <c r="J48" s="48">
        <f>IF(I48="Less(-)",-1,1)</f>
        <v>1</v>
      </c>
      <c r="K48" s="49" t="s">
        <v>64</v>
      </c>
      <c r="L48" s="49" t="s">
        <v>7</v>
      </c>
      <c r="M48" s="58"/>
      <c r="N48" s="57"/>
      <c r="O48" s="57"/>
      <c r="P48" s="59"/>
      <c r="Q48" s="57"/>
      <c r="R48" s="57"/>
      <c r="S48" s="59"/>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60">
        <f>total_amount_ba($B$2,$D$2,D48,F48,J48,K48,M48)</f>
        <v>12289.48</v>
      </c>
      <c r="BB48" s="61">
        <f>BA48+SUM(N48:AZ48)</f>
        <v>12289.48</v>
      </c>
      <c r="BC48" s="56" t="str">
        <f>SpellNumber(L48,BB48)</f>
        <v>INR  Twelve Thousand Two Hundred &amp; Eighty Nine  and Paise Forty Eight Only</v>
      </c>
      <c r="BD48" s="70">
        <v>76372</v>
      </c>
      <c r="BE48" s="73">
        <f t="shared" si="0"/>
        <v>86392.01</v>
      </c>
      <c r="BF48" s="73">
        <f t="shared" si="1"/>
        <v>2138416</v>
      </c>
      <c r="BG48" s="73"/>
      <c r="BK48" s="15">
        <f t="shared" si="2"/>
        <v>496.49</v>
      </c>
      <c r="BL48" s="15">
        <f t="shared" si="3"/>
        <v>473.45</v>
      </c>
      <c r="BM48" s="15">
        <f t="shared" si="4"/>
        <v>496.49</v>
      </c>
      <c r="BN48" s="73">
        <v>388</v>
      </c>
      <c r="BO48" s="15">
        <f t="shared" si="5"/>
        <v>438.91</v>
      </c>
      <c r="HR48" s="16"/>
      <c r="HS48" s="16"/>
      <c r="HT48" s="16"/>
      <c r="HU48" s="16"/>
      <c r="HV48" s="16"/>
    </row>
    <row r="49" spans="1:230" s="15" customFormat="1" ht="140.25" customHeight="1">
      <c r="A49" s="64">
        <v>37</v>
      </c>
      <c r="B49" s="76" t="s">
        <v>418</v>
      </c>
      <c r="C49" s="72" t="s">
        <v>88</v>
      </c>
      <c r="D49" s="77">
        <v>14</v>
      </c>
      <c r="E49" s="78" t="s">
        <v>267</v>
      </c>
      <c r="F49" s="79">
        <v>459.27</v>
      </c>
      <c r="G49" s="57"/>
      <c r="H49" s="47"/>
      <c r="I49" s="46" t="s">
        <v>39</v>
      </c>
      <c r="J49" s="48">
        <f>IF(I49="Less(-)",-1,1)</f>
        <v>1</v>
      </c>
      <c r="K49" s="49" t="s">
        <v>64</v>
      </c>
      <c r="L49" s="49" t="s">
        <v>7</v>
      </c>
      <c r="M49" s="58"/>
      <c r="N49" s="57"/>
      <c r="O49" s="57"/>
      <c r="P49" s="59"/>
      <c r="Q49" s="57"/>
      <c r="R49" s="57"/>
      <c r="S49" s="59"/>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60">
        <f>total_amount_ba($B$2,$D$2,D49,F49,J49,K49,M49)</f>
        <v>6429.78</v>
      </c>
      <c r="BB49" s="61">
        <f>BA49+SUM(N49:AZ49)</f>
        <v>6429.78</v>
      </c>
      <c r="BC49" s="56" t="str">
        <f>SpellNumber(L49,BB49)</f>
        <v>INR  Six Thousand Four Hundred &amp; Twenty Nine  and Paise Seventy Eight Only</v>
      </c>
      <c r="BD49" s="70">
        <v>2659</v>
      </c>
      <c r="BE49" s="73">
        <f t="shared" si="0"/>
        <v>3007.86</v>
      </c>
      <c r="BF49" s="73">
        <f t="shared" si="1"/>
        <v>37226</v>
      </c>
      <c r="BG49" s="73"/>
      <c r="BK49" s="15">
        <f t="shared" si="2"/>
        <v>519.53</v>
      </c>
      <c r="BL49" s="15">
        <f t="shared" si="3"/>
        <v>496.49</v>
      </c>
      <c r="BM49" s="15">
        <f t="shared" si="4"/>
        <v>519.53</v>
      </c>
      <c r="BN49" s="73">
        <v>406</v>
      </c>
      <c r="BO49" s="15">
        <f t="shared" si="5"/>
        <v>459.27</v>
      </c>
      <c r="HR49" s="16"/>
      <c r="HS49" s="16"/>
      <c r="HT49" s="16"/>
      <c r="HU49" s="16"/>
      <c r="HV49" s="16"/>
    </row>
    <row r="50" spans="1:230" s="15" customFormat="1" ht="49.5" customHeight="1">
      <c r="A50" s="64">
        <v>38</v>
      </c>
      <c r="B50" s="76" t="s">
        <v>419</v>
      </c>
      <c r="C50" s="72" t="s">
        <v>89</v>
      </c>
      <c r="D50" s="77">
        <v>15.493</v>
      </c>
      <c r="E50" s="77" t="s">
        <v>247</v>
      </c>
      <c r="F50" s="79">
        <v>5986.31</v>
      </c>
      <c r="G50" s="57"/>
      <c r="H50" s="47"/>
      <c r="I50" s="46" t="s">
        <v>39</v>
      </c>
      <c r="J50" s="48">
        <f>IF(I50="Less(-)",-1,1)</f>
        <v>1</v>
      </c>
      <c r="K50" s="49" t="s">
        <v>64</v>
      </c>
      <c r="L50" s="49" t="s">
        <v>7</v>
      </c>
      <c r="M50" s="58"/>
      <c r="N50" s="57"/>
      <c r="O50" s="57"/>
      <c r="P50" s="59"/>
      <c r="Q50" s="57"/>
      <c r="R50" s="57"/>
      <c r="S50" s="59"/>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60">
        <f>total_amount_ba($B$2,$D$2,D50,F50,J50,K50,M50)</f>
        <v>92745.9</v>
      </c>
      <c r="BB50" s="61">
        <f>BA50+SUM(N50:AZ50)</f>
        <v>92745.9</v>
      </c>
      <c r="BC50" s="56" t="str">
        <f>SpellNumber(L50,BB50)</f>
        <v>INR  Ninety Two Thousand Seven Hundred &amp; Forty Five  and Paise Ninety Only</v>
      </c>
      <c r="BD50" s="70">
        <v>2673</v>
      </c>
      <c r="BE50" s="73">
        <f t="shared" si="0"/>
        <v>3023.7</v>
      </c>
      <c r="BF50" s="73">
        <f t="shared" si="1"/>
        <v>41412.79</v>
      </c>
      <c r="BG50" s="73"/>
      <c r="BK50" s="15">
        <f t="shared" si="2"/>
        <v>6771.71</v>
      </c>
      <c r="BL50" s="15">
        <f t="shared" si="3"/>
        <v>519.53</v>
      </c>
      <c r="BM50" s="15">
        <f t="shared" si="4"/>
        <v>6771.71</v>
      </c>
      <c r="BN50" s="73">
        <v>5292</v>
      </c>
      <c r="BO50" s="15">
        <f t="shared" si="5"/>
        <v>5986.31</v>
      </c>
      <c r="HR50" s="16"/>
      <c r="HS50" s="16"/>
      <c r="HT50" s="16"/>
      <c r="HU50" s="16"/>
      <c r="HV50" s="16"/>
    </row>
    <row r="51" spans="1:230" s="15" customFormat="1" ht="49.5" customHeight="1">
      <c r="A51" s="64">
        <v>39</v>
      </c>
      <c r="B51" s="76" t="s">
        <v>420</v>
      </c>
      <c r="C51" s="72" t="s">
        <v>90</v>
      </c>
      <c r="D51" s="77">
        <v>29.3</v>
      </c>
      <c r="E51" s="77" t="s">
        <v>247</v>
      </c>
      <c r="F51" s="79">
        <v>6237.44</v>
      </c>
      <c r="G51" s="57"/>
      <c r="H51" s="47"/>
      <c r="I51" s="46" t="s">
        <v>39</v>
      </c>
      <c r="J51" s="48">
        <f>IF(I51="Less(-)",-1,1)</f>
        <v>1</v>
      </c>
      <c r="K51" s="49" t="s">
        <v>64</v>
      </c>
      <c r="L51" s="49" t="s">
        <v>7</v>
      </c>
      <c r="M51" s="58"/>
      <c r="N51" s="57"/>
      <c r="O51" s="57"/>
      <c r="P51" s="59"/>
      <c r="Q51" s="57"/>
      <c r="R51" s="57"/>
      <c r="S51" s="59"/>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60">
        <f>total_amount_ba($B$2,$D$2,D51,F51,J51,K51,M51)</f>
        <v>182756.99</v>
      </c>
      <c r="BB51" s="61">
        <f>BA51+SUM(N51:AZ51)</f>
        <v>182756.99</v>
      </c>
      <c r="BC51" s="56" t="str">
        <f>SpellNumber(L51,BB51)</f>
        <v>INR  One Lakh Eighty Two Thousand Seven Hundred &amp; Fifty Six  and Paise Ninety Nine Only</v>
      </c>
      <c r="BD51" s="70">
        <v>2687</v>
      </c>
      <c r="BE51" s="73">
        <f t="shared" si="0"/>
        <v>3039.53</v>
      </c>
      <c r="BF51" s="73">
        <f t="shared" si="1"/>
        <v>78729.1</v>
      </c>
      <c r="BG51" s="73"/>
      <c r="BK51" s="15">
        <f t="shared" si="2"/>
        <v>7055.79</v>
      </c>
      <c r="BL51" s="15">
        <f t="shared" si="3"/>
        <v>6771.71</v>
      </c>
      <c r="BM51" s="15">
        <f t="shared" si="4"/>
        <v>7055.79</v>
      </c>
      <c r="BN51" s="73">
        <v>5514</v>
      </c>
      <c r="BO51" s="15">
        <f t="shared" si="5"/>
        <v>6237.44</v>
      </c>
      <c r="HR51" s="16"/>
      <c r="HS51" s="16"/>
      <c r="HT51" s="16"/>
      <c r="HU51" s="16"/>
      <c r="HV51" s="16"/>
    </row>
    <row r="52" spans="1:230" s="15" customFormat="1" ht="57" customHeight="1">
      <c r="A52" s="64">
        <v>40</v>
      </c>
      <c r="B52" s="93" t="s">
        <v>421</v>
      </c>
      <c r="C52" s="72" t="s">
        <v>91</v>
      </c>
      <c r="D52" s="86">
        <v>10</v>
      </c>
      <c r="E52" s="78" t="s">
        <v>377</v>
      </c>
      <c r="F52" s="79">
        <v>816.73</v>
      </c>
      <c r="G52" s="57"/>
      <c r="H52" s="47"/>
      <c r="I52" s="46" t="s">
        <v>39</v>
      </c>
      <c r="J52" s="48">
        <f t="shared" si="6"/>
        <v>1</v>
      </c>
      <c r="K52" s="49" t="s">
        <v>64</v>
      </c>
      <c r="L52" s="49" t="s">
        <v>7</v>
      </c>
      <c r="M52" s="58"/>
      <c r="N52" s="57"/>
      <c r="O52" s="57"/>
      <c r="P52" s="59"/>
      <c r="Q52" s="57"/>
      <c r="R52" s="57"/>
      <c r="S52" s="59"/>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60">
        <f t="shared" si="7"/>
        <v>8167.3</v>
      </c>
      <c r="BB52" s="61">
        <f t="shared" si="8"/>
        <v>8167.3</v>
      </c>
      <c r="BC52" s="56" t="str">
        <f t="shared" si="9"/>
        <v>INR  Eight Thousand One Hundred &amp; Sixty Seven  and Paise Thirty Only</v>
      </c>
      <c r="BD52" s="70">
        <v>2701</v>
      </c>
      <c r="BE52" s="73">
        <f t="shared" si="0"/>
        <v>3055.37</v>
      </c>
      <c r="BF52" s="73">
        <f t="shared" si="1"/>
        <v>27010</v>
      </c>
      <c r="BG52" s="73"/>
      <c r="BK52" s="15">
        <f t="shared" si="2"/>
        <v>923.88</v>
      </c>
      <c r="BL52" s="15">
        <f t="shared" si="3"/>
        <v>7055.79</v>
      </c>
      <c r="BM52" s="15">
        <f t="shared" si="4"/>
        <v>923.88</v>
      </c>
      <c r="BN52" s="73">
        <v>722</v>
      </c>
      <c r="BO52" s="15">
        <f t="shared" si="5"/>
        <v>816.73</v>
      </c>
      <c r="HR52" s="16"/>
      <c r="HS52" s="16"/>
      <c r="HT52" s="16"/>
      <c r="HU52" s="16"/>
      <c r="HV52" s="16"/>
    </row>
    <row r="53" spans="1:230" s="15" customFormat="1" ht="57" customHeight="1">
      <c r="A53" s="64">
        <v>41</v>
      </c>
      <c r="B53" s="76" t="s">
        <v>422</v>
      </c>
      <c r="C53" s="72" t="s">
        <v>92</v>
      </c>
      <c r="D53" s="86">
        <v>10</v>
      </c>
      <c r="E53" s="78" t="s">
        <v>377</v>
      </c>
      <c r="F53" s="79">
        <v>830.3</v>
      </c>
      <c r="G53" s="57"/>
      <c r="H53" s="47"/>
      <c r="I53" s="46" t="s">
        <v>39</v>
      </c>
      <c r="J53" s="48">
        <f>IF(I53="Less(-)",-1,1)</f>
        <v>1</v>
      </c>
      <c r="K53" s="49" t="s">
        <v>64</v>
      </c>
      <c r="L53" s="49" t="s">
        <v>7</v>
      </c>
      <c r="M53" s="58"/>
      <c r="N53" s="57"/>
      <c r="O53" s="57"/>
      <c r="P53" s="59"/>
      <c r="Q53" s="57"/>
      <c r="R53" s="57"/>
      <c r="S53" s="59"/>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60">
        <f>total_amount_ba($B$2,$D$2,D53,F53,J53,K53,M53)</f>
        <v>8303</v>
      </c>
      <c r="BB53" s="61">
        <f>BA53+SUM(N53:AZ53)</f>
        <v>8303</v>
      </c>
      <c r="BC53" s="56" t="str">
        <f>SpellNumber(L53,BB53)</f>
        <v>INR  Eight Thousand Three Hundred &amp; Three  Only</v>
      </c>
      <c r="BD53" s="70">
        <v>497</v>
      </c>
      <c r="BE53" s="73">
        <f t="shared" si="0"/>
        <v>562.21</v>
      </c>
      <c r="BF53" s="73">
        <f t="shared" si="1"/>
        <v>4970</v>
      </c>
      <c r="BG53" s="73"/>
      <c r="BK53" s="15">
        <f t="shared" si="2"/>
        <v>939.24</v>
      </c>
      <c r="BL53" s="15">
        <f t="shared" si="3"/>
        <v>923.88</v>
      </c>
      <c r="BM53" s="15">
        <f t="shared" si="4"/>
        <v>939.24</v>
      </c>
      <c r="BN53" s="73">
        <v>734</v>
      </c>
      <c r="BO53" s="15">
        <f t="shared" si="5"/>
        <v>830.3</v>
      </c>
      <c r="HR53" s="16"/>
      <c r="HS53" s="16"/>
      <c r="HT53" s="16"/>
      <c r="HU53" s="16"/>
      <c r="HV53" s="16"/>
    </row>
    <row r="54" spans="1:230" s="15" customFormat="1" ht="56.25" customHeight="1">
      <c r="A54" s="64">
        <v>42</v>
      </c>
      <c r="B54" s="76" t="s">
        <v>423</v>
      </c>
      <c r="C54" s="72" t="s">
        <v>93</v>
      </c>
      <c r="D54" s="86">
        <v>10</v>
      </c>
      <c r="E54" s="78" t="s">
        <v>377</v>
      </c>
      <c r="F54" s="79">
        <v>843.88</v>
      </c>
      <c r="G54" s="57"/>
      <c r="H54" s="47"/>
      <c r="I54" s="46" t="s">
        <v>39</v>
      </c>
      <c r="J54" s="48">
        <f>IF(I54="Less(-)",-1,1)</f>
        <v>1</v>
      </c>
      <c r="K54" s="49" t="s">
        <v>64</v>
      </c>
      <c r="L54" s="49" t="s">
        <v>7</v>
      </c>
      <c r="M54" s="58"/>
      <c r="N54" s="57"/>
      <c r="O54" s="57"/>
      <c r="P54" s="59"/>
      <c r="Q54" s="57"/>
      <c r="R54" s="57"/>
      <c r="S54" s="59"/>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60">
        <f>total_amount_ba($B$2,$D$2,D54,F54,J54,K54,M54)</f>
        <v>8438.8</v>
      </c>
      <c r="BB54" s="61">
        <f>BA54+SUM(N54:AZ54)</f>
        <v>8438.8</v>
      </c>
      <c r="BC54" s="56" t="str">
        <f>SpellNumber(L54,BB54)</f>
        <v>INR  Eight Thousand Four Hundred &amp; Thirty Eight  and Paise Eighty Only</v>
      </c>
      <c r="BD54" s="70">
        <v>2763</v>
      </c>
      <c r="BE54" s="73">
        <f t="shared" si="0"/>
        <v>3125.51</v>
      </c>
      <c r="BF54" s="73">
        <f t="shared" si="1"/>
        <v>27630</v>
      </c>
      <c r="BG54" s="73"/>
      <c r="BK54" s="15">
        <f t="shared" si="2"/>
        <v>954.6</v>
      </c>
      <c r="BL54" s="15">
        <f t="shared" si="3"/>
        <v>939.24</v>
      </c>
      <c r="BM54" s="15">
        <f t="shared" si="4"/>
        <v>954.6</v>
      </c>
      <c r="BN54" s="73">
        <v>746</v>
      </c>
      <c r="BO54" s="15">
        <f t="shared" si="5"/>
        <v>843.88</v>
      </c>
      <c r="HR54" s="16"/>
      <c r="HS54" s="16"/>
      <c r="HT54" s="16"/>
      <c r="HU54" s="16"/>
      <c r="HV54" s="16"/>
    </row>
    <row r="55" spans="1:230" s="15" customFormat="1" ht="56.25" customHeight="1">
      <c r="A55" s="64">
        <v>43</v>
      </c>
      <c r="B55" s="76" t="s">
        <v>424</v>
      </c>
      <c r="C55" s="72" t="s">
        <v>94</v>
      </c>
      <c r="D55" s="86">
        <v>10</v>
      </c>
      <c r="E55" s="78" t="s">
        <v>377</v>
      </c>
      <c r="F55" s="79">
        <v>857.45</v>
      </c>
      <c r="G55" s="57"/>
      <c r="H55" s="47"/>
      <c r="I55" s="46" t="s">
        <v>39</v>
      </c>
      <c r="J55" s="48">
        <f>IF(I55="Less(-)",-1,1)</f>
        <v>1</v>
      </c>
      <c r="K55" s="49" t="s">
        <v>64</v>
      </c>
      <c r="L55" s="49" t="s">
        <v>7</v>
      </c>
      <c r="M55" s="58"/>
      <c r="N55" s="57"/>
      <c r="O55" s="57"/>
      <c r="P55" s="59"/>
      <c r="Q55" s="57"/>
      <c r="R55" s="57"/>
      <c r="S55" s="59"/>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60">
        <f>total_amount_ba($B$2,$D$2,D55,F55,J55,K55,M55)</f>
        <v>8574.5</v>
      </c>
      <c r="BB55" s="61">
        <f>BA55+SUM(N55:AZ55)</f>
        <v>8574.5</v>
      </c>
      <c r="BC55" s="56" t="str">
        <f>SpellNumber(L55,BB55)</f>
        <v>INR  Eight Thousand Five Hundred &amp; Seventy Four  and Paise Fifty Only</v>
      </c>
      <c r="BD55" s="70">
        <v>2777</v>
      </c>
      <c r="BE55" s="73">
        <f t="shared" si="0"/>
        <v>3141.34</v>
      </c>
      <c r="BF55" s="73">
        <f t="shared" si="1"/>
        <v>27770</v>
      </c>
      <c r="BG55" s="73"/>
      <c r="BK55" s="15">
        <f t="shared" si="2"/>
        <v>969.95</v>
      </c>
      <c r="BL55" s="15">
        <f t="shared" si="3"/>
        <v>954.6</v>
      </c>
      <c r="BM55" s="15">
        <f t="shared" si="4"/>
        <v>969.95</v>
      </c>
      <c r="BN55" s="73">
        <v>758</v>
      </c>
      <c r="BO55" s="15">
        <f t="shared" si="5"/>
        <v>857.45</v>
      </c>
      <c r="HR55" s="16"/>
      <c r="HS55" s="16"/>
      <c r="HT55" s="16"/>
      <c r="HU55" s="16"/>
      <c r="HV55" s="16"/>
    </row>
    <row r="56" spans="1:230" s="15" customFormat="1" ht="55.5" customHeight="1">
      <c r="A56" s="64">
        <v>44</v>
      </c>
      <c r="B56" s="95" t="s">
        <v>425</v>
      </c>
      <c r="C56" s="72" t="s">
        <v>95</v>
      </c>
      <c r="D56" s="86">
        <v>10</v>
      </c>
      <c r="E56" s="78" t="s">
        <v>377</v>
      </c>
      <c r="F56" s="79">
        <v>871.02</v>
      </c>
      <c r="G56" s="57"/>
      <c r="H56" s="47"/>
      <c r="I56" s="46" t="s">
        <v>39</v>
      </c>
      <c r="J56" s="48">
        <f>IF(I56="Less(-)",-1,1)</f>
        <v>1</v>
      </c>
      <c r="K56" s="49" t="s">
        <v>64</v>
      </c>
      <c r="L56" s="49" t="s">
        <v>7</v>
      </c>
      <c r="M56" s="58"/>
      <c r="N56" s="57"/>
      <c r="O56" s="57"/>
      <c r="P56" s="59"/>
      <c r="Q56" s="57"/>
      <c r="R56" s="57"/>
      <c r="S56" s="59"/>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60">
        <f>total_amount_ba($B$2,$D$2,D56,F56,J56,K56,M56)</f>
        <v>8710.2</v>
      </c>
      <c r="BB56" s="61">
        <f>BA56+SUM(N56:AZ56)</f>
        <v>8710.2</v>
      </c>
      <c r="BC56" s="56" t="str">
        <f>SpellNumber(L56,BB56)</f>
        <v>INR  Eight Thousand Seven Hundred &amp; Ten  and Paise Twenty Only</v>
      </c>
      <c r="BD56" s="70">
        <v>2791</v>
      </c>
      <c r="BE56" s="73">
        <f t="shared" si="0"/>
        <v>3157.18</v>
      </c>
      <c r="BF56" s="73">
        <f t="shared" si="1"/>
        <v>27910</v>
      </c>
      <c r="BG56" s="73"/>
      <c r="BK56" s="15">
        <f t="shared" si="2"/>
        <v>985.3</v>
      </c>
      <c r="BL56" s="15">
        <f t="shared" si="3"/>
        <v>969.95</v>
      </c>
      <c r="BM56" s="15">
        <f t="shared" si="4"/>
        <v>985.3</v>
      </c>
      <c r="BN56" s="73">
        <v>770</v>
      </c>
      <c r="BO56" s="15">
        <f t="shared" si="5"/>
        <v>871.02</v>
      </c>
      <c r="HR56" s="16"/>
      <c r="HS56" s="16"/>
      <c r="HT56" s="16"/>
      <c r="HU56" s="16"/>
      <c r="HV56" s="16"/>
    </row>
    <row r="57" spans="1:230" s="15" customFormat="1" ht="55.5" customHeight="1">
      <c r="A57" s="64">
        <v>45</v>
      </c>
      <c r="B57" s="76" t="s">
        <v>245</v>
      </c>
      <c r="C57" s="72" t="s">
        <v>96</v>
      </c>
      <c r="D57" s="77">
        <v>377.4</v>
      </c>
      <c r="E57" s="77" t="s">
        <v>267</v>
      </c>
      <c r="F57" s="79">
        <v>23.76</v>
      </c>
      <c r="G57" s="57"/>
      <c r="H57" s="47"/>
      <c r="I57" s="46" t="s">
        <v>39</v>
      </c>
      <c r="J57" s="48">
        <f t="shared" si="6"/>
        <v>1</v>
      </c>
      <c r="K57" s="49" t="s">
        <v>64</v>
      </c>
      <c r="L57" s="49" t="s">
        <v>7</v>
      </c>
      <c r="M57" s="58"/>
      <c r="N57" s="57"/>
      <c r="O57" s="57"/>
      <c r="P57" s="59"/>
      <c r="Q57" s="57"/>
      <c r="R57" s="57"/>
      <c r="S57" s="59"/>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60">
        <f t="shared" si="7"/>
        <v>8967.02</v>
      </c>
      <c r="BB57" s="61">
        <f t="shared" si="8"/>
        <v>8967.02</v>
      </c>
      <c r="BC57" s="56" t="str">
        <f t="shared" si="9"/>
        <v>INR  Eight Thousand Nine Hundred &amp; Sixty Seven  and Paise Two Only</v>
      </c>
      <c r="BD57" s="71">
        <v>2805</v>
      </c>
      <c r="BE57" s="73">
        <f t="shared" si="0"/>
        <v>3173.02</v>
      </c>
      <c r="BF57" s="73">
        <f t="shared" si="1"/>
        <v>1058607</v>
      </c>
      <c r="BG57" s="73"/>
      <c r="BK57" s="15">
        <f t="shared" si="2"/>
        <v>26.88</v>
      </c>
      <c r="BL57" s="15">
        <f t="shared" si="3"/>
        <v>985.3</v>
      </c>
      <c r="BM57" s="15">
        <f t="shared" si="4"/>
        <v>26.88</v>
      </c>
      <c r="BN57" s="73">
        <v>21</v>
      </c>
      <c r="BO57" s="15">
        <f t="shared" si="5"/>
        <v>23.76</v>
      </c>
      <c r="HR57" s="16"/>
      <c r="HS57" s="16"/>
      <c r="HT57" s="16"/>
      <c r="HU57" s="16"/>
      <c r="HV57" s="16"/>
    </row>
    <row r="58" spans="1:230" s="15" customFormat="1" ht="215.25" customHeight="1">
      <c r="A58" s="64">
        <v>46</v>
      </c>
      <c r="B58" s="93" t="s">
        <v>426</v>
      </c>
      <c r="C58" s="72" t="s">
        <v>97</v>
      </c>
      <c r="D58" s="77">
        <v>100</v>
      </c>
      <c r="E58" s="77" t="s">
        <v>378</v>
      </c>
      <c r="F58" s="79">
        <v>847.27</v>
      </c>
      <c r="G58" s="57"/>
      <c r="H58" s="47"/>
      <c r="I58" s="46" t="s">
        <v>39</v>
      </c>
      <c r="J58" s="48">
        <f t="shared" si="6"/>
        <v>1</v>
      </c>
      <c r="K58" s="49" t="s">
        <v>64</v>
      </c>
      <c r="L58" s="49" t="s">
        <v>7</v>
      </c>
      <c r="M58" s="58"/>
      <c r="N58" s="57"/>
      <c r="O58" s="57"/>
      <c r="P58" s="59"/>
      <c r="Q58" s="57"/>
      <c r="R58" s="57"/>
      <c r="S58" s="59"/>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60">
        <f t="shared" si="7"/>
        <v>84727</v>
      </c>
      <c r="BB58" s="61">
        <f t="shared" si="8"/>
        <v>84727</v>
      </c>
      <c r="BC58" s="56" t="str">
        <f t="shared" si="9"/>
        <v>INR  Eighty Four Thousand Seven Hundred &amp; Twenty Seven  Only</v>
      </c>
      <c r="BD58" s="71">
        <v>75453</v>
      </c>
      <c r="BE58" s="73">
        <f t="shared" si="0"/>
        <v>85352.43</v>
      </c>
      <c r="BF58" s="73">
        <f t="shared" si="1"/>
        <v>7545300</v>
      </c>
      <c r="BG58" s="73"/>
      <c r="BK58" s="15">
        <f t="shared" si="2"/>
        <v>958.43</v>
      </c>
      <c r="BL58" s="15">
        <f t="shared" si="3"/>
        <v>26.88</v>
      </c>
      <c r="BM58" s="15">
        <f t="shared" si="4"/>
        <v>958.43</v>
      </c>
      <c r="BN58" s="73">
        <v>749</v>
      </c>
      <c r="BO58" s="15">
        <f t="shared" si="5"/>
        <v>847.27</v>
      </c>
      <c r="HR58" s="16"/>
      <c r="HS58" s="16"/>
      <c r="HT58" s="16"/>
      <c r="HU58" s="16"/>
      <c r="HV58" s="16"/>
    </row>
    <row r="59" spans="1:230" s="15" customFormat="1" ht="216.75" customHeight="1">
      <c r="A59" s="64">
        <v>47</v>
      </c>
      <c r="B59" s="76" t="s">
        <v>427</v>
      </c>
      <c r="C59" s="72" t="s">
        <v>98</v>
      </c>
      <c r="D59" s="77">
        <v>100</v>
      </c>
      <c r="E59" s="77" t="s">
        <v>378</v>
      </c>
      <c r="F59" s="79">
        <v>852.92</v>
      </c>
      <c r="G59" s="57"/>
      <c r="H59" s="47"/>
      <c r="I59" s="46" t="s">
        <v>39</v>
      </c>
      <c r="J59" s="48">
        <f>IF(I59="Less(-)",-1,1)</f>
        <v>1</v>
      </c>
      <c r="K59" s="49" t="s">
        <v>64</v>
      </c>
      <c r="L59" s="49" t="s">
        <v>7</v>
      </c>
      <c r="M59" s="58"/>
      <c r="N59" s="57"/>
      <c r="O59" s="57"/>
      <c r="P59" s="59"/>
      <c r="Q59" s="57"/>
      <c r="R59" s="57"/>
      <c r="S59" s="59"/>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60">
        <f>total_amount_ba($B$2,$D$2,D59,F59,J59,K59,M59)</f>
        <v>85292</v>
      </c>
      <c r="BB59" s="61">
        <f>BA59+SUM(N59:AZ59)</f>
        <v>85292</v>
      </c>
      <c r="BC59" s="56" t="str">
        <f>SpellNumber(L59,BB59)</f>
        <v>INR  Eighty Five Thousand Two Hundred &amp; Ninety Two  Only</v>
      </c>
      <c r="BD59" s="70">
        <v>766</v>
      </c>
      <c r="BE59" s="73">
        <f t="shared" si="0"/>
        <v>866.5</v>
      </c>
      <c r="BF59" s="73">
        <f t="shared" si="1"/>
        <v>76600</v>
      </c>
      <c r="BG59" s="73"/>
      <c r="BK59" s="15">
        <f t="shared" si="2"/>
        <v>964.82</v>
      </c>
      <c r="BL59" s="15">
        <f t="shared" si="3"/>
        <v>958.43</v>
      </c>
      <c r="BM59" s="15">
        <f t="shared" si="4"/>
        <v>964.82</v>
      </c>
      <c r="BN59" s="73">
        <v>754</v>
      </c>
      <c r="BO59" s="15">
        <f t="shared" si="5"/>
        <v>852.92</v>
      </c>
      <c r="HR59" s="16"/>
      <c r="HS59" s="16"/>
      <c r="HT59" s="16"/>
      <c r="HU59" s="16"/>
      <c r="HV59" s="16"/>
    </row>
    <row r="60" spans="1:230" s="15" customFormat="1" ht="222.75" customHeight="1">
      <c r="A60" s="64">
        <v>48</v>
      </c>
      <c r="B60" s="76" t="s">
        <v>428</v>
      </c>
      <c r="C60" s="72" t="s">
        <v>99</v>
      </c>
      <c r="D60" s="77">
        <v>70</v>
      </c>
      <c r="E60" s="77" t="s">
        <v>378</v>
      </c>
      <c r="F60" s="79">
        <v>858.58</v>
      </c>
      <c r="G60" s="57"/>
      <c r="H60" s="47"/>
      <c r="I60" s="46" t="s">
        <v>39</v>
      </c>
      <c r="J60" s="48">
        <f>IF(I60="Less(-)",-1,1)</f>
        <v>1</v>
      </c>
      <c r="K60" s="49" t="s">
        <v>64</v>
      </c>
      <c r="L60" s="49" t="s">
        <v>7</v>
      </c>
      <c r="M60" s="58"/>
      <c r="N60" s="57"/>
      <c r="O60" s="57"/>
      <c r="P60" s="59"/>
      <c r="Q60" s="57"/>
      <c r="R60" s="57"/>
      <c r="S60" s="59"/>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60">
        <f>total_amount_ba($B$2,$D$2,D60,F60,J60,K60,M60)</f>
        <v>60100.6</v>
      </c>
      <c r="BB60" s="61">
        <f>BA60+SUM(N60:AZ60)</f>
        <v>60100.6</v>
      </c>
      <c r="BC60" s="56" t="str">
        <f>SpellNumber(L60,BB60)</f>
        <v>INR  Sixty Thousand One Hundred    and Paise Sixty Only</v>
      </c>
      <c r="BD60" s="70">
        <v>394</v>
      </c>
      <c r="BE60" s="73">
        <f t="shared" si="0"/>
        <v>445.69</v>
      </c>
      <c r="BF60" s="73">
        <f t="shared" si="1"/>
        <v>27580</v>
      </c>
      <c r="BG60" s="73"/>
      <c r="BK60" s="15">
        <f t="shared" si="2"/>
        <v>971.23</v>
      </c>
      <c r="BL60" s="15">
        <f t="shared" si="3"/>
        <v>964.82</v>
      </c>
      <c r="BM60" s="15">
        <f t="shared" si="4"/>
        <v>971.23</v>
      </c>
      <c r="BN60" s="73">
        <v>759</v>
      </c>
      <c r="BO60" s="15">
        <f t="shared" si="5"/>
        <v>858.58</v>
      </c>
      <c r="HR60" s="16"/>
      <c r="HS60" s="16"/>
      <c r="HT60" s="16"/>
      <c r="HU60" s="16"/>
      <c r="HV60" s="16"/>
    </row>
    <row r="61" spans="1:230" s="15" customFormat="1" ht="216" customHeight="1">
      <c r="A61" s="64">
        <v>49</v>
      </c>
      <c r="B61" s="76" t="s">
        <v>429</v>
      </c>
      <c r="C61" s="72" t="s">
        <v>100</v>
      </c>
      <c r="D61" s="77">
        <v>70</v>
      </c>
      <c r="E61" s="77" t="s">
        <v>378</v>
      </c>
      <c r="F61" s="79">
        <v>864.24</v>
      </c>
      <c r="G61" s="57"/>
      <c r="H61" s="47"/>
      <c r="I61" s="46" t="s">
        <v>39</v>
      </c>
      <c r="J61" s="48">
        <f>IF(I61="Less(-)",-1,1)</f>
        <v>1</v>
      </c>
      <c r="K61" s="49" t="s">
        <v>64</v>
      </c>
      <c r="L61" s="49" t="s">
        <v>7</v>
      </c>
      <c r="M61" s="58"/>
      <c r="N61" s="57"/>
      <c r="O61" s="57"/>
      <c r="P61" s="59"/>
      <c r="Q61" s="57"/>
      <c r="R61" s="57"/>
      <c r="S61" s="59"/>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60">
        <f>total_amount_ba($B$2,$D$2,D61,F61,J61,K61,M61)</f>
        <v>60496.8</v>
      </c>
      <c r="BB61" s="61">
        <f>BA61+SUM(N61:AZ61)</f>
        <v>60496.8</v>
      </c>
      <c r="BC61" s="56" t="str">
        <f>SpellNumber(L61,BB61)</f>
        <v>INR  Sixty Thousand Four Hundred &amp; Ninety Six  and Paise Eighty Only</v>
      </c>
      <c r="BD61" s="70">
        <v>342</v>
      </c>
      <c r="BE61" s="73">
        <f t="shared" si="0"/>
        <v>386.87</v>
      </c>
      <c r="BF61" s="73">
        <f t="shared" si="1"/>
        <v>23940</v>
      </c>
      <c r="BG61" s="73"/>
      <c r="BK61" s="15">
        <f t="shared" si="2"/>
        <v>977.63</v>
      </c>
      <c r="BL61" s="15">
        <f t="shared" si="3"/>
        <v>971.23</v>
      </c>
      <c r="BM61" s="15">
        <f t="shared" si="4"/>
        <v>977.63</v>
      </c>
      <c r="BN61" s="73">
        <v>764</v>
      </c>
      <c r="BO61" s="15">
        <f t="shared" si="5"/>
        <v>864.24</v>
      </c>
      <c r="HR61" s="16"/>
      <c r="HS61" s="16"/>
      <c r="HT61" s="16"/>
      <c r="HU61" s="16"/>
      <c r="HV61" s="16"/>
    </row>
    <row r="62" spans="1:230" s="15" customFormat="1" ht="390">
      <c r="A62" s="64">
        <v>50</v>
      </c>
      <c r="B62" s="93" t="s">
        <v>547</v>
      </c>
      <c r="C62" s="72" t="s">
        <v>101</v>
      </c>
      <c r="D62" s="77">
        <v>15</v>
      </c>
      <c r="E62" s="77" t="s">
        <v>378</v>
      </c>
      <c r="F62" s="79">
        <v>1024.87</v>
      </c>
      <c r="G62" s="57"/>
      <c r="H62" s="47"/>
      <c r="I62" s="46" t="s">
        <v>39</v>
      </c>
      <c r="J62" s="48">
        <f>IF(I62="Less(-)",-1,1)</f>
        <v>1</v>
      </c>
      <c r="K62" s="49" t="s">
        <v>64</v>
      </c>
      <c r="L62" s="49" t="s">
        <v>7</v>
      </c>
      <c r="M62" s="58"/>
      <c r="N62" s="57"/>
      <c r="O62" s="57"/>
      <c r="P62" s="59"/>
      <c r="Q62" s="57"/>
      <c r="R62" s="57"/>
      <c r="S62" s="59"/>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60">
        <f>total_amount_ba($B$2,$D$2,D62,F62,J62,K62,M62)</f>
        <v>15373.05</v>
      </c>
      <c r="BB62" s="61">
        <f>BA62+SUM(N62:AZ62)</f>
        <v>15373.05</v>
      </c>
      <c r="BC62" s="56" t="str">
        <f>SpellNumber(L62,BB62)</f>
        <v>INR  Fifteen Thousand Three Hundred &amp; Seventy Three  and Paise Five Only</v>
      </c>
      <c r="BD62" s="70">
        <v>3614</v>
      </c>
      <c r="BE62" s="73">
        <f t="shared" si="0"/>
        <v>4088.16</v>
      </c>
      <c r="BF62" s="73">
        <f t="shared" si="1"/>
        <v>54210</v>
      </c>
      <c r="BG62" s="73"/>
      <c r="BK62" s="15">
        <f t="shared" si="2"/>
        <v>1159.33</v>
      </c>
      <c r="BL62" s="15">
        <f t="shared" si="3"/>
        <v>977.63</v>
      </c>
      <c r="BM62" s="15">
        <f t="shared" si="4"/>
        <v>1159.33</v>
      </c>
      <c r="BN62" s="73">
        <v>906</v>
      </c>
      <c r="BO62" s="15">
        <f t="shared" si="5"/>
        <v>1024.87</v>
      </c>
      <c r="HR62" s="16"/>
      <c r="HS62" s="16"/>
      <c r="HT62" s="16"/>
      <c r="HU62" s="16"/>
      <c r="HV62" s="16"/>
    </row>
    <row r="63" spans="1:230" s="15" customFormat="1" ht="390">
      <c r="A63" s="64">
        <v>51</v>
      </c>
      <c r="B63" s="76" t="s">
        <v>546</v>
      </c>
      <c r="C63" s="72" t="s">
        <v>102</v>
      </c>
      <c r="D63" s="77">
        <v>15</v>
      </c>
      <c r="E63" s="77" t="s">
        <v>378</v>
      </c>
      <c r="F63" s="79">
        <v>1038.44</v>
      </c>
      <c r="G63" s="57"/>
      <c r="H63" s="47"/>
      <c r="I63" s="46" t="s">
        <v>39</v>
      </c>
      <c r="J63" s="48">
        <f t="shared" si="6"/>
        <v>1</v>
      </c>
      <c r="K63" s="49" t="s">
        <v>64</v>
      </c>
      <c r="L63" s="49" t="s">
        <v>7</v>
      </c>
      <c r="M63" s="58"/>
      <c r="N63" s="57"/>
      <c r="O63" s="57"/>
      <c r="P63" s="59"/>
      <c r="Q63" s="57"/>
      <c r="R63" s="57"/>
      <c r="S63" s="59"/>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60">
        <f t="shared" si="7"/>
        <v>15576.6</v>
      </c>
      <c r="BB63" s="61">
        <f t="shared" si="8"/>
        <v>15576.6</v>
      </c>
      <c r="BC63" s="56" t="str">
        <f t="shared" si="9"/>
        <v>INR  Fifteen Thousand Five Hundred &amp; Seventy Six  and Paise Sixty Only</v>
      </c>
      <c r="BD63" s="70">
        <v>122</v>
      </c>
      <c r="BE63" s="73">
        <f t="shared" si="0"/>
        <v>138.01</v>
      </c>
      <c r="BF63" s="73">
        <f t="shared" si="1"/>
        <v>1830</v>
      </c>
      <c r="BG63" s="73"/>
      <c r="BK63" s="15">
        <f t="shared" si="2"/>
        <v>1174.68</v>
      </c>
      <c r="BL63" s="15">
        <f t="shared" si="3"/>
        <v>1159.33</v>
      </c>
      <c r="BM63" s="15">
        <f t="shared" si="4"/>
        <v>1174.68</v>
      </c>
      <c r="BN63" s="73">
        <v>918</v>
      </c>
      <c r="BO63" s="15">
        <f t="shared" si="5"/>
        <v>1038.44</v>
      </c>
      <c r="HR63" s="16"/>
      <c r="HS63" s="16"/>
      <c r="HT63" s="16"/>
      <c r="HU63" s="16"/>
      <c r="HV63" s="16"/>
    </row>
    <row r="64" spans="1:230" s="15" customFormat="1" ht="390">
      <c r="A64" s="64">
        <v>52</v>
      </c>
      <c r="B64" s="76" t="s">
        <v>545</v>
      </c>
      <c r="C64" s="72" t="s">
        <v>103</v>
      </c>
      <c r="D64" s="77">
        <v>8</v>
      </c>
      <c r="E64" s="77" t="s">
        <v>378</v>
      </c>
      <c r="F64" s="79">
        <v>1052.02</v>
      </c>
      <c r="G64" s="57"/>
      <c r="H64" s="47"/>
      <c r="I64" s="46" t="s">
        <v>39</v>
      </c>
      <c r="J64" s="48">
        <f t="shared" si="6"/>
        <v>1</v>
      </c>
      <c r="K64" s="49" t="s">
        <v>64</v>
      </c>
      <c r="L64" s="49" t="s">
        <v>7</v>
      </c>
      <c r="M64" s="58"/>
      <c r="N64" s="57"/>
      <c r="O64" s="57"/>
      <c r="P64" s="59"/>
      <c r="Q64" s="57"/>
      <c r="R64" s="57"/>
      <c r="S64" s="59"/>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60">
        <f t="shared" si="7"/>
        <v>8416.16</v>
      </c>
      <c r="BB64" s="61">
        <f t="shared" si="8"/>
        <v>8416.16</v>
      </c>
      <c r="BC64" s="56" t="str">
        <f t="shared" si="9"/>
        <v>INR  Eight Thousand Four Hundred &amp; Sixteen  and Paise Sixteen Only</v>
      </c>
      <c r="BD64" s="70">
        <v>126</v>
      </c>
      <c r="BE64" s="73">
        <f t="shared" si="0"/>
        <v>142.53</v>
      </c>
      <c r="BF64" s="73">
        <f t="shared" si="1"/>
        <v>1008</v>
      </c>
      <c r="BG64" s="73"/>
      <c r="BK64" s="15">
        <f t="shared" si="2"/>
        <v>1190.05</v>
      </c>
      <c r="BL64" s="15">
        <f t="shared" si="3"/>
        <v>1174.68</v>
      </c>
      <c r="BM64" s="15">
        <f t="shared" si="4"/>
        <v>1190.05</v>
      </c>
      <c r="BN64" s="73">
        <v>930</v>
      </c>
      <c r="BO64" s="15">
        <f t="shared" si="5"/>
        <v>1052.02</v>
      </c>
      <c r="HR64" s="16"/>
      <c r="HS64" s="16"/>
      <c r="HT64" s="16"/>
      <c r="HU64" s="16"/>
      <c r="HV64" s="16"/>
    </row>
    <row r="65" spans="1:230" s="15" customFormat="1" ht="390">
      <c r="A65" s="64">
        <v>53</v>
      </c>
      <c r="B65" s="76" t="s">
        <v>544</v>
      </c>
      <c r="C65" s="72" t="s">
        <v>104</v>
      </c>
      <c r="D65" s="77">
        <v>8</v>
      </c>
      <c r="E65" s="77" t="s">
        <v>378</v>
      </c>
      <c r="F65" s="79">
        <v>1065.59</v>
      </c>
      <c r="G65" s="57">
        <v>6268</v>
      </c>
      <c r="H65" s="47"/>
      <c r="I65" s="46" t="s">
        <v>39</v>
      </c>
      <c r="J65" s="48">
        <f>IF(I65="Less(-)",-1,1)</f>
        <v>1</v>
      </c>
      <c r="K65" s="49" t="s">
        <v>64</v>
      </c>
      <c r="L65" s="49" t="s">
        <v>7</v>
      </c>
      <c r="M65" s="58"/>
      <c r="N65" s="57"/>
      <c r="O65" s="57"/>
      <c r="P65" s="59"/>
      <c r="Q65" s="57"/>
      <c r="R65" s="57"/>
      <c r="S65" s="59"/>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60">
        <f>total_amount_ba($B$2,$D$2,D65,F65,J65,K65,M65)</f>
        <v>8524.72</v>
      </c>
      <c r="BB65" s="61">
        <f>BA65+SUM(N65:AZ65)</f>
        <v>8524.72</v>
      </c>
      <c r="BC65" s="56" t="str">
        <f>SpellNumber(L65,BB65)</f>
        <v>INR  Eight Thousand Five Hundred &amp; Twenty Four  and Paise Seventy Two Only</v>
      </c>
      <c r="BD65" s="70">
        <v>130</v>
      </c>
      <c r="BE65" s="73">
        <f aca="true" t="shared" si="10" ref="BE65:BE102">BD65*1.12*1.01</f>
        <v>147.06</v>
      </c>
      <c r="BF65" s="73">
        <f aca="true" t="shared" si="11" ref="BF65:BF102">D65*BD65</f>
        <v>1040</v>
      </c>
      <c r="BG65" s="73"/>
      <c r="BK65" s="15">
        <f t="shared" si="2"/>
        <v>1205.4</v>
      </c>
      <c r="BL65" s="15">
        <f t="shared" si="3"/>
        <v>1190.05</v>
      </c>
      <c r="BM65" s="15">
        <f t="shared" si="4"/>
        <v>1205.4</v>
      </c>
      <c r="BN65" s="73">
        <v>942</v>
      </c>
      <c r="BO65" s="15">
        <f t="shared" si="5"/>
        <v>1065.59</v>
      </c>
      <c r="HR65" s="16"/>
      <c r="HS65" s="16"/>
      <c r="HT65" s="16"/>
      <c r="HU65" s="16"/>
      <c r="HV65" s="16"/>
    </row>
    <row r="66" spans="1:230" s="15" customFormat="1" ht="105">
      <c r="A66" s="64">
        <v>54</v>
      </c>
      <c r="B66" s="93" t="s">
        <v>430</v>
      </c>
      <c r="C66" s="72" t="s">
        <v>105</v>
      </c>
      <c r="D66" s="77">
        <v>120</v>
      </c>
      <c r="E66" s="77" t="s">
        <v>378</v>
      </c>
      <c r="F66" s="79">
        <v>1148.17</v>
      </c>
      <c r="G66" s="57">
        <v>6363</v>
      </c>
      <c r="H66" s="47"/>
      <c r="I66" s="46" t="s">
        <v>39</v>
      </c>
      <c r="J66" s="48">
        <f>IF(I66="Less(-)",-1,1)</f>
        <v>1</v>
      </c>
      <c r="K66" s="49" t="s">
        <v>64</v>
      </c>
      <c r="L66" s="49" t="s">
        <v>7</v>
      </c>
      <c r="M66" s="58"/>
      <c r="N66" s="57"/>
      <c r="O66" s="57"/>
      <c r="P66" s="59"/>
      <c r="Q66" s="57"/>
      <c r="R66" s="57"/>
      <c r="S66" s="59"/>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60">
        <f>total_amount_ba($B$2,$D$2,D66,F66,J66,K66,M66)</f>
        <v>137780.4</v>
      </c>
      <c r="BB66" s="61">
        <f>BA66+SUM(N66:AZ66)</f>
        <v>137780.4</v>
      </c>
      <c r="BC66" s="56" t="str">
        <f>SpellNumber(L66,BB66)</f>
        <v>INR  One Lakh Thirty Seven Thousand Seven Hundred &amp; Eighty  and Paise Forty Only</v>
      </c>
      <c r="BD66" s="70">
        <v>134</v>
      </c>
      <c r="BE66" s="73">
        <f t="shared" si="10"/>
        <v>151.58</v>
      </c>
      <c r="BF66" s="73">
        <f t="shared" si="11"/>
        <v>16080</v>
      </c>
      <c r="BG66" s="73"/>
      <c r="BK66" s="15">
        <f t="shared" si="2"/>
        <v>1298.81</v>
      </c>
      <c r="BL66" s="15">
        <f t="shared" si="3"/>
        <v>1205.4</v>
      </c>
      <c r="BM66" s="15">
        <f t="shared" si="4"/>
        <v>1298.81</v>
      </c>
      <c r="BN66" s="73">
        <v>1015</v>
      </c>
      <c r="BO66" s="15">
        <f t="shared" si="5"/>
        <v>1148.17</v>
      </c>
      <c r="HR66" s="16"/>
      <c r="HS66" s="16"/>
      <c r="HT66" s="16"/>
      <c r="HU66" s="16"/>
      <c r="HV66" s="16"/>
    </row>
    <row r="67" spans="1:230" s="15" customFormat="1" ht="105">
      <c r="A67" s="64">
        <v>55</v>
      </c>
      <c r="B67" s="76" t="s">
        <v>431</v>
      </c>
      <c r="C67" s="72" t="s">
        <v>106</v>
      </c>
      <c r="D67" s="77">
        <v>120</v>
      </c>
      <c r="E67" s="77" t="s">
        <v>378</v>
      </c>
      <c r="F67" s="79">
        <v>1161.74</v>
      </c>
      <c r="G67" s="57"/>
      <c r="H67" s="47"/>
      <c r="I67" s="46" t="s">
        <v>39</v>
      </c>
      <c r="J67" s="48">
        <f t="shared" si="6"/>
        <v>1</v>
      </c>
      <c r="K67" s="49" t="s">
        <v>64</v>
      </c>
      <c r="L67" s="49" t="s">
        <v>7</v>
      </c>
      <c r="M67" s="58"/>
      <c r="N67" s="57"/>
      <c r="O67" s="57"/>
      <c r="P67" s="59"/>
      <c r="Q67" s="57"/>
      <c r="R67" s="57"/>
      <c r="S67" s="59"/>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60">
        <f t="shared" si="7"/>
        <v>139408.8</v>
      </c>
      <c r="BB67" s="61">
        <f t="shared" si="8"/>
        <v>139408.8</v>
      </c>
      <c r="BC67" s="56" t="str">
        <f t="shared" si="9"/>
        <v>INR  One Lakh Thirty Nine Thousand Four Hundred &amp; Eight  and Paise Eighty Only</v>
      </c>
      <c r="BD67" s="70">
        <v>161</v>
      </c>
      <c r="BE67" s="73">
        <f t="shared" si="10"/>
        <v>182.12</v>
      </c>
      <c r="BF67" s="73">
        <f t="shared" si="11"/>
        <v>19320</v>
      </c>
      <c r="BG67" s="73"/>
      <c r="BK67" s="15">
        <f t="shared" si="2"/>
        <v>1314.16</v>
      </c>
      <c r="BL67" s="15">
        <f t="shared" si="3"/>
        <v>1298.81</v>
      </c>
      <c r="BM67" s="15">
        <f t="shared" si="4"/>
        <v>1314.16</v>
      </c>
      <c r="BN67" s="73">
        <v>1027</v>
      </c>
      <c r="BO67" s="15">
        <f t="shared" si="5"/>
        <v>1161.74</v>
      </c>
      <c r="HR67" s="16"/>
      <c r="HS67" s="16"/>
      <c r="HT67" s="16"/>
      <c r="HU67" s="16"/>
      <c r="HV67" s="16"/>
    </row>
    <row r="68" spans="1:230" s="15" customFormat="1" ht="105">
      <c r="A68" s="64">
        <v>56</v>
      </c>
      <c r="B68" s="76" t="s">
        <v>432</v>
      </c>
      <c r="C68" s="72" t="s">
        <v>107</v>
      </c>
      <c r="D68" s="77">
        <v>80</v>
      </c>
      <c r="E68" s="77" t="s">
        <v>378</v>
      </c>
      <c r="F68" s="79">
        <v>1175.32</v>
      </c>
      <c r="G68" s="57"/>
      <c r="H68" s="47"/>
      <c r="I68" s="46" t="s">
        <v>39</v>
      </c>
      <c r="J68" s="48">
        <f t="shared" si="6"/>
        <v>1</v>
      </c>
      <c r="K68" s="49" t="s">
        <v>64</v>
      </c>
      <c r="L68" s="49" t="s">
        <v>7</v>
      </c>
      <c r="M68" s="58"/>
      <c r="N68" s="57"/>
      <c r="O68" s="57"/>
      <c r="P68" s="59"/>
      <c r="Q68" s="57"/>
      <c r="R68" s="57"/>
      <c r="S68" s="59"/>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60">
        <f t="shared" si="7"/>
        <v>94025.6</v>
      </c>
      <c r="BB68" s="61">
        <f t="shared" si="8"/>
        <v>94025.6</v>
      </c>
      <c r="BC68" s="56" t="str">
        <f t="shared" si="9"/>
        <v>INR  Ninety Four Thousand  &amp;Twenty Five  and Paise Sixty Only</v>
      </c>
      <c r="BD68" s="70">
        <v>165</v>
      </c>
      <c r="BE68" s="73">
        <f t="shared" si="10"/>
        <v>186.65</v>
      </c>
      <c r="BF68" s="73">
        <f t="shared" si="11"/>
        <v>13200</v>
      </c>
      <c r="BG68" s="73"/>
      <c r="BK68" s="15">
        <f t="shared" si="2"/>
        <v>1329.52</v>
      </c>
      <c r="BL68" s="15">
        <f t="shared" si="3"/>
        <v>1314.16</v>
      </c>
      <c r="BM68" s="15">
        <f t="shared" si="4"/>
        <v>1329.52</v>
      </c>
      <c r="BN68" s="73">
        <v>1039</v>
      </c>
      <c r="BO68" s="15">
        <f t="shared" si="5"/>
        <v>1175.32</v>
      </c>
      <c r="HR68" s="16"/>
      <c r="HS68" s="16"/>
      <c r="HT68" s="16"/>
      <c r="HU68" s="16"/>
      <c r="HV68" s="16"/>
    </row>
    <row r="69" spans="1:230" s="15" customFormat="1" ht="105">
      <c r="A69" s="64">
        <v>57</v>
      </c>
      <c r="B69" s="76" t="s">
        <v>433</v>
      </c>
      <c r="C69" s="72" t="s">
        <v>108</v>
      </c>
      <c r="D69" s="77">
        <v>80</v>
      </c>
      <c r="E69" s="77" t="s">
        <v>378</v>
      </c>
      <c r="F69" s="79">
        <v>1188.89</v>
      </c>
      <c r="G69" s="57"/>
      <c r="H69" s="47"/>
      <c r="I69" s="46" t="s">
        <v>39</v>
      </c>
      <c r="J69" s="48">
        <f t="shared" si="6"/>
        <v>1</v>
      </c>
      <c r="K69" s="49" t="s">
        <v>64</v>
      </c>
      <c r="L69" s="49" t="s">
        <v>7</v>
      </c>
      <c r="M69" s="58"/>
      <c r="N69" s="57"/>
      <c r="O69" s="57"/>
      <c r="P69" s="59"/>
      <c r="Q69" s="57"/>
      <c r="R69" s="57"/>
      <c r="S69" s="59"/>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60">
        <f aca="true" t="shared" si="12" ref="BA69:BA92">total_amount_ba($B$2,$D$2,D69,F69,J69,K69,M69)</f>
        <v>95111.2</v>
      </c>
      <c r="BB69" s="61">
        <f t="shared" si="8"/>
        <v>95111.2</v>
      </c>
      <c r="BC69" s="56" t="str">
        <f t="shared" si="9"/>
        <v>INR  Ninety Five Thousand One Hundred &amp; Eleven  and Paise Twenty Only</v>
      </c>
      <c r="BD69" s="71">
        <v>139</v>
      </c>
      <c r="BE69" s="73">
        <f t="shared" si="10"/>
        <v>157.24</v>
      </c>
      <c r="BF69" s="73">
        <f t="shared" si="11"/>
        <v>11120</v>
      </c>
      <c r="BG69" s="73"/>
      <c r="BK69" s="15">
        <f t="shared" si="2"/>
        <v>1344.87</v>
      </c>
      <c r="BL69" s="15">
        <f t="shared" si="3"/>
        <v>1329.52</v>
      </c>
      <c r="BM69" s="15">
        <f t="shared" si="4"/>
        <v>1344.87</v>
      </c>
      <c r="BN69" s="73">
        <v>1051</v>
      </c>
      <c r="BO69" s="15">
        <f t="shared" si="5"/>
        <v>1188.89</v>
      </c>
      <c r="HR69" s="16"/>
      <c r="HS69" s="16"/>
      <c r="HT69" s="16"/>
      <c r="HU69" s="16"/>
      <c r="HV69" s="16"/>
    </row>
    <row r="70" spans="1:230" s="15" customFormat="1" ht="56.25" customHeight="1">
      <c r="A70" s="64">
        <v>58</v>
      </c>
      <c r="B70" s="76" t="s">
        <v>277</v>
      </c>
      <c r="C70" s="72" t="s">
        <v>109</v>
      </c>
      <c r="D70" s="77">
        <v>400</v>
      </c>
      <c r="E70" s="79" t="s">
        <v>378</v>
      </c>
      <c r="F70" s="79">
        <v>236.42</v>
      </c>
      <c r="G70" s="57"/>
      <c r="H70" s="47"/>
      <c r="I70" s="46" t="s">
        <v>39</v>
      </c>
      <c r="J70" s="48">
        <f t="shared" si="6"/>
        <v>1</v>
      </c>
      <c r="K70" s="49" t="s">
        <v>64</v>
      </c>
      <c r="L70" s="49" t="s">
        <v>7</v>
      </c>
      <c r="M70" s="58"/>
      <c r="N70" s="57"/>
      <c r="O70" s="57"/>
      <c r="P70" s="59"/>
      <c r="Q70" s="57"/>
      <c r="R70" s="57"/>
      <c r="S70" s="59"/>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60">
        <f t="shared" si="12"/>
        <v>94568</v>
      </c>
      <c r="BB70" s="61">
        <f t="shared" si="8"/>
        <v>94568</v>
      </c>
      <c r="BC70" s="56" t="str">
        <f t="shared" si="9"/>
        <v>INR  Ninety Four Thousand Five Hundred &amp; Sixty Eight  Only</v>
      </c>
      <c r="BD70" s="71">
        <v>143</v>
      </c>
      <c r="BE70" s="73">
        <f t="shared" si="10"/>
        <v>161.76</v>
      </c>
      <c r="BF70" s="73">
        <f t="shared" si="11"/>
        <v>57200</v>
      </c>
      <c r="BG70" s="73"/>
      <c r="BK70" s="15">
        <f t="shared" si="2"/>
        <v>267.44</v>
      </c>
      <c r="BL70" s="15">
        <f t="shared" si="3"/>
        <v>1344.87</v>
      </c>
      <c r="BM70" s="15">
        <f t="shared" si="4"/>
        <v>267.44</v>
      </c>
      <c r="BN70" s="73">
        <v>209</v>
      </c>
      <c r="BO70" s="15">
        <f t="shared" si="5"/>
        <v>236.42</v>
      </c>
      <c r="HR70" s="16"/>
      <c r="HS70" s="16"/>
      <c r="HT70" s="16"/>
      <c r="HU70" s="16"/>
      <c r="HV70" s="16"/>
    </row>
    <row r="71" spans="1:230" s="15" customFormat="1" ht="45" customHeight="1">
      <c r="A71" s="64">
        <v>59</v>
      </c>
      <c r="B71" s="76" t="s">
        <v>434</v>
      </c>
      <c r="C71" s="72" t="s">
        <v>110</v>
      </c>
      <c r="D71" s="77">
        <v>36</v>
      </c>
      <c r="E71" s="79" t="s">
        <v>521</v>
      </c>
      <c r="F71" s="79">
        <v>253.39</v>
      </c>
      <c r="G71" s="57"/>
      <c r="H71" s="47"/>
      <c r="I71" s="46" t="s">
        <v>39</v>
      </c>
      <c r="J71" s="48">
        <f t="shared" si="6"/>
        <v>1</v>
      </c>
      <c r="K71" s="49" t="s">
        <v>64</v>
      </c>
      <c r="L71" s="49" t="s">
        <v>7</v>
      </c>
      <c r="M71" s="58"/>
      <c r="N71" s="57"/>
      <c r="O71" s="57"/>
      <c r="P71" s="59"/>
      <c r="Q71" s="57"/>
      <c r="R71" s="57"/>
      <c r="S71" s="59"/>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60">
        <f t="shared" si="12"/>
        <v>9122.04</v>
      </c>
      <c r="BB71" s="61">
        <f t="shared" si="8"/>
        <v>9122.04</v>
      </c>
      <c r="BC71" s="56" t="str">
        <f t="shared" si="9"/>
        <v>INR  Nine Thousand One Hundred &amp; Twenty Two  and Paise Four Only</v>
      </c>
      <c r="BD71" s="71">
        <v>147</v>
      </c>
      <c r="BE71" s="73">
        <f t="shared" si="10"/>
        <v>166.29</v>
      </c>
      <c r="BF71" s="73">
        <f t="shared" si="11"/>
        <v>5292</v>
      </c>
      <c r="BG71" s="73"/>
      <c r="BK71" s="15">
        <f t="shared" si="2"/>
        <v>286.63</v>
      </c>
      <c r="BL71" s="15">
        <f t="shared" si="3"/>
        <v>267.44</v>
      </c>
      <c r="BM71" s="15">
        <f t="shared" si="4"/>
        <v>286.63</v>
      </c>
      <c r="BN71" s="73">
        <v>224</v>
      </c>
      <c r="BO71" s="15">
        <f t="shared" si="5"/>
        <v>253.39</v>
      </c>
      <c r="HR71" s="16"/>
      <c r="HS71" s="16"/>
      <c r="HT71" s="16"/>
      <c r="HU71" s="16"/>
      <c r="HV71" s="16"/>
    </row>
    <row r="72" spans="1:230" s="15" customFormat="1" ht="243" customHeight="1">
      <c r="A72" s="64">
        <v>60</v>
      </c>
      <c r="B72" s="93" t="s">
        <v>548</v>
      </c>
      <c r="C72" s="72" t="s">
        <v>111</v>
      </c>
      <c r="D72" s="77">
        <v>10</v>
      </c>
      <c r="E72" s="77" t="s">
        <v>254</v>
      </c>
      <c r="F72" s="79">
        <v>315.6</v>
      </c>
      <c r="G72" s="57"/>
      <c r="H72" s="47"/>
      <c r="I72" s="46" t="s">
        <v>39</v>
      </c>
      <c r="J72" s="48">
        <f aca="true" t="shared" si="13" ref="J72:J92">IF(I72="Less(-)",-1,1)</f>
        <v>1</v>
      </c>
      <c r="K72" s="49" t="s">
        <v>64</v>
      </c>
      <c r="L72" s="49" t="s">
        <v>7</v>
      </c>
      <c r="M72" s="58"/>
      <c r="N72" s="57"/>
      <c r="O72" s="57"/>
      <c r="P72" s="59"/>
      <c r="Q72" s="57"/>
      <c r="R72" s="57"/>
      <c r="S72" s="59"/>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60">
        <f t="shared" si="12"/>
        <v>3156</v>
      </c>
      <c r="BB72" s="61">
        <f aca="true" t="shared" si="14" ref="BB72:BB92">BA72+SUM(N72:AZ72)</f>
        <v>3156</v>
      </c>
      <c r="BC72" s="56" t="str">
        <f aca="true" t="shared" si="15" ref="BC72:BC92">SpellNumber(L72,BB72)</f>
        <v>INR  Three Thousand One Hundred &amp; Fifty Six  Only</v>
      </c>
      <c r="BD72" s="70">
        <v>1415</v>
      </c>
      <c r="BE72" s="73">
        <f t="shared" si="10"/>
        <v>1600.65</v>
      </c>
      <c r="BF72" s="73">
        <f t="shared" si="11"/>
        <v>14150</v>
      </c>
      <c r="BG72" s="73"/>
      <c r="BK72" s="15">
        <f t="shared" si="2"/>
        <v>357.01</v>
      </c>
      <c r="BL72" s="15">
        <f t="shared" si="3"/>
        <v>286.63</v>
      </c>
      <c r="BM72" s="15">
        <f t="shared" si="4"/>
        <v>357.01</v>
      </c>
      <c r="BN72" s="73">
        <v>279</v>
      </c>
      <c r="BO72" s="15">
        <f t="shared" si="5"/>
        <v>315.6</v>
      </c>
      <c r="HR72" s="16"/>
      <c r="HS72" s="16"/>
      <c r="HT72" s="16"/>
      <c r="HU72" s="16"/>
      <c r="HV72" s="16"/>
    </row>
    <row r="73" spans="1:230" s="15" customFormat="1" ht="99.75">
      <c r="A73" s="64">
        <v>61</v>
      </c>
      <c r="B73" s="93" t="s">
        <v>435</v>
      </c>
      <c r="C73" s="72" t="s">
        <v>112</v>
      </c>
      <c r="D73" s="77">
        <v>20</v>
      </c>
      <c r="E73" s="77" t="s">
        <v>267</v>
      </c>
      <c r="F73" s="79">
        <v>727.36</v>
      </c>
      <c r="G73" s="57"/>
      <c r="H73" s="47"/>
      <c r="I73" s="46" t="s">
        <v>39</v>
      </c>
      <c r="J73" s="48">
        <f t="shared" si="13"/>
        <v>1</v>
      </c>
      <c r="K73" s="49" t="s">
        <v>64</v>
      </c>
      <c r="L73" s="49" t="s">
        <v>7</v>
      </c>
      <c r="M73" s="58"/>
      <c r="N73" s="57"/>
      <c r="O73" s="57"/>
      <c r="P73" s="59"/>
      <c r="Q73" s="57"/>
      <c r="R73" s="57"/>
      <c r="S73" s="59"/>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60">
        <f t="shared" si="12"/>
        <v>14547.2</v>
      </c>
      <c r="BB73" s="61">
        <f t="shared" si="14"/>
        <v>14547.2</v>
      </c>
      <c r="BC73" s="56" t="str">
        <f t="shared" si="15"/>
        <v>INR  Fourteen Thousand Five Hundred &amp; Forty Seven  and Paise Twenty Only</v>
      </c>
      <c r="BD73" s="70">
        <v>983</v>
      </c>
      <c r="BE73" s="73">
        <f t="shared" si="10"/>
        <v>1111.97</v>
      </c>
      <c r="BF73" s="73">
        <f t="shared" si="11"/>
        <v>19660</v>
      </c>
      <c r="BG73" s="73"/>
      <c r="BK73" s="15">
        <f t="shared" si="2"/>
        <v>822.79</v>
      </c>
      <c r="BL73" s="15">
        <f t="shared" si="3"/>
        <v>357.01</v>
      </c>
      <c r="BM73" s="15">
        <f t="shared" si="4"/>
        <v>822.79</v>
      </c>
      <c r="BN73" s="73">
        <v>643</v>
      </c>
      <c r="BO73" s="15">
        <f t="shared" si="5"/>
        <v>727.36</v>
      </c>
      <c r="HR73" s="16"/>
      <c r="HS73" s="16"/>
      <c r="HT73" s="16"/>
      <c r="HU73" s="16"/>
      <c r="HV73" s="16"/>
    </row>
    <row r="74" spans="1:230" s="15" customFormat="1" ht="99.75">
      <c r="A74" s="64">
        <v>62</v>
      </c>
      <c r="B74" s="76" t="s">
        <v>436</v>
      </c>
      <c r="C74" s="72" t="s">
        <v>113</v>
      </c>
      <c r="D74" s="77">
        <v>20</v>
      </c>
      <c r="E74" s="77" t="s">
        <v>267</v>
      </c>
      <c r="F74" s="79">
        <v>740.94</v>
      </c>
      <c r="G74" s="57"/>
      <c r="H74" s="47"/>
      <c r="I74" s="46" t="s">
        <v>39</v>
      </c>
      <c r="J74" s="48">
        <f t="shared" si="13"/>
        <v>1</v>
      </c>
      <c r="K74" s="49" t="s">
        <v>64</v>
      </c>
      <c r="L74" s="49" t="s">
        <v>7</v>
      </c>
      <c r="M74" s="58"/>
      <c r="N74" s="57"/>
      <c r="O74" s="57"/>
      <c r="P74" s="59"/>
      <c r="Q74" s="57"/>
      <c r="R74" s="57"/>
      <c r="S74" s="59"/>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60">
        <f t="shared" si="12"/>
        <v>14818.8</v>
      </c>
      <c r="BB74" s="61">
        <f t="shared" si="14"/>
        <v>14818.8</v>
      </c>
      <c r="BC74" s="56" t="str">
        <f t="shared" si="15"/>
        <v>INR  Fourteen Thousand Eight Hundred &amp; Eighteen  and Paise Eighty Only</v>
      </c>
      <c r="BD74" s="70">
        <v>659</v>
      </c>
      <c r="BE74" s="73">
        <f t="shared" si="10"/>
        <v>745.46</v>
      </c>
      <c r="BF74" s="73">
        <f t="shared" si="11"/>
        <v>13180</v>
      </c>
      <c r="BG74" s="73"/>
      <c r="BK74" s="15">
        <f t="shared" si="2"/>
        <v>838.15</v>
      </c>
      <c r="BL74" s="15">
        <f t="shared" si="3"/>
        <v>822.79</v>
      </c>
      <c r="BM74" s="15">
        <f t="shared" si="4"/>
        <v>838.15</v>
      </c>
      <c r="BN74" s="73">
        <v>655</v>
      </c>
      <c r="BO74" s="15">
        <f t="shared" si="5"/>
        <v>740.94</v>
      </c>
      <c r="HR74" s="16"/>
      <c r="HS74" s="16"/>
      <c r="HT74" s="16"/>
      <c r="HU74" s="16"/>
      <c r="HV74" s="16"/>
    </row>
    <row r="75" spans="1:230" s="15" customFormat="1" ht="99.75">
      <c r="A75" s="64">
        <v>63</v>
      </c>
      <c r="B75" s="76" t="s">
        <v>437</v>
      </c>
      <c r="C75" s="72" t="s">
        <v>114</v>
      </c>
      <c r="D75" s="77">
        <v>10</v>
      </c>
      <c r="E75" s="77" t="s">
        <v>267</v>
      </c>
      <c r="F75" s="79">
        <v>754.51</v>
      </c>
      <c r="G75" s="57"/>
      <c r="H75" s="47"/>
      <c r="I75" s="46" t="s">
        <v>39</v>
      </c>
      <c r="J75" s="48">
        <f t="shared" si="13"/>
        <v>1</v>
      </c>
      <c r="K75" s="49" t="s">
        <v>64</v>
      </c>
      <c r="L75" s="49" t="s">
        <v>7</v>
      </c>
      <c r="M75" s="58"/>
      <c r="N75" s="57"/>
      <c r="O75" s="57"/>
      <c r="P75" s="59"/>
      <c r="Q75" s="57"/>
      <c r="R75" s="57"/>
      <c r="S75" s="59"/>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60">
        <f t="shared" si="12"/>
        <v>7545.1</v>
      </c>
      <c r="BB75" s="61">
        <f t="shared" si="14"/>
        <v>7545.1</v>
      </c>
      <c r="BC75" s="56" t="str">
        <f t="shared" si="15"/>
        <v>INR  Seven Thousand Five Hundred &amp; Forty Five  and Paise Ten Only</v>
      </c>
      <c r="BD75" s="70">
        <v>14.95</v>
      </c>
      <c r="BE75" s="73">
        <f t="shared" si="10"/>
        <v>16.91</v>
      </c>
      <c r="BF75" s="73">
        <f t="shared" si="11"/>
        <v>149.5</v>
      </c>
      <c r="BG75" s="73"/>
      <c r="BK75" s="15">
        <f t="shared" si="2"/>
        <v>853.5</v>
      </c>
      <c r="BL75" s="15">
        <f t="shared" si="3"/>
        <v>838.15</v>
      </c>
      <c r="BM75" s="15">
        <f t="shared" si="4"/>
        <v>853.5</v>
      </c>
      <c r="BN75" s="73">
        <v>667</v>
      </c>
      <c r="BO75" s="15">
        <f t="shared" si="5"/>
        <v>754.51</v>
      </c>
      <c r="HR75" s="16"/>
      <c r="HS75" s="16"/>
      <c r="HT75" s="16"/>
      <c r="HU75" s="16"/>
      <c r="HV75" s="16"/>
    </row>
    <row r="76" spans="1:230" s="15" customFormat="1" ht="99.75">
      <c r="A76" s="64">
        <v>64</v>
      </c>
      <c r="B76" s="76" t="s">
        <v>438</v>
      </c>
      <c r="C76" s="72" t="s">
        <v>115</v>
      </c>
      <c r="D76" s="77">
        <v>10</v>
      </c>
      <c r="E76" s="77" t="s">
        <v>267</v>
      </c>
      <c r="F76" s="79">
        <v>768.08</v>
      </c>
      <c r="G76" s="57"/>
      <c r="H76" s="47"/>
      <c r="I76" s="46" t="s">
        <v>39</v>
      </c>
      <c r="J76" s="48">
        <f t="shared" si="13"/>
        <v>1</v>
      </c>
      <c r="K76" s="49" t="s">
        <v>64</v>
      </c>
      <c r="L76" s="49" t="s">
        <v>7</v>
      </c>
      <c r="M76" s="58"/>
      <c r="N76" s="57"/>
      <c r="O76" s="57"/>
      <c r="P76" s="59"/>
      <c r="Q76" s="57"/>
      <c r="R76" s="57"/>
      <c r="S76" s="59"/>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60">
        <f t="shared" si="12"/>
        <v>7680.8</v>
      </c>
      <c r="BB76" s="61">
        <f t="shared" si="14"/>
        <v>7680.8</v>
      </c>
      <c r="BC76" s="56" t="str">
        <f t="shared" si="15"/>
        <v>INR  Seven Thousand Six Hundred &amp; Eighty  and Paise Eighty Only</v>
      </c>
      <c r="BD76" s="70">
        <v>15.66</v>
      </c>
      <c r="BE76" s="73">
        <f t="shared" si="10"/>
        <v>17.71</v>
      </c>
      <c r="BF76" s="73">
        <f t="shared" si="11"/>
        <v>156.6</v>
      </c>
      <c r="BG76" s="73"/>
      <c r="BK76" s="15">
        <f t="shared" si="2"/>
        <v>868.85</v>
      </c>
      <c r="BL76" s="15">
        <f t="shared" si="3"/>
        <v>853.5</v>
      </c>
      <c r="BM76" s="15">
        <f t="shared" si="4"/>
        <v>868.85</v>
      </c>
      <c r="BN76" s="73">
        <v>679</v>
      </c>
      <c r="BO76" s="15">
        <f t="shared" si="5"/>
        <v>768.08</v>
      </c>
      <c r="HR76" s="16"/>
      <c r="HS76" s="16"/>
      <c r="HT76" s="16"/>
      <c r="HU76" s="16"/>
      <c r="HV76" s="16"/>
    </row>
    <row r="77" spans="1:230" s="15" customFormat="1" ht="133.5" customHeight="1">
      <c r="A77" s="64">
        <v>65</v>
      </c>
      <c r="B77" s="93" t="s">
        <v>439</v>
      </c>
      <c r="C77" s="72" t="s">
        <v>116</v>
      </c>
      <c r="D77" s="77">
        <v>700</v>
      </c>
      <c r="E77" s="77" t="s">
        <v>246</v>
      </c>
      <c r="F77" s="79">
        <v>180.99</v>
      </c>
      <c r="G77" s="57"/>
      <c r="H77" s="47"/>
      <c r="I77" s="46" t="s">
        <v>39</v>
      </c>
      <c r="J77" s="48">
        <f t="shared" si="13"/>
        <v>1</v>
      </c>
      <c r="K77" s="49" t="s">
        <v>64</v>
      </c>
      <c r="L77" s="49" t="s">
        <v>7</v>
      </c>
      <c r="M77" s="58"/>
      <c r="N77" s="57"/>
      <c r="O77" s="57"/>
      <c r="P77" s="59"/>
      <c r="Q77" s="57"/>
      <c r="R77" s="57"/>
      <c r="S77" s="59"/>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60">
        <f t="shared" si="12"/>
        <v>126693</v>
      </c>
      <c r="BB77" s="61">
        <f t="shared" si="14"/>
        <v>126693</v>
      </c>
      <c r="BC77" s="56" t="str">
        <f t="shared" si="15"/>
        <v>INR  One Lakh Twenty Six Thousand Six Hundred &amp; Ninety Three  Only</v>
      </c>
      <c r="BD77" s="70">
        <v>30.8</v>
      </c>
      <c r="BE77" s="73">
        <f t="shared" si="10"/>
        <v>34.84</v>
      </c>
      <c r="BF77" s="73">
        <f t="shared" si="11"/>
        <v>21560</v>
      </c>
      <c r="BG77" s="73"/>
      <c r="BK77" s="15">
        <f t="shared" si="2"/>
        <v>204.74</v>
      </c>
      <c r="BL77" s="15">
        <f t="shared" si="3"/>
        <v>868.85</v>
      </c>
      <c r="BM77" s="15">
        <f t="shared" si="4"/>
        <v>204.74</v>
      </c>
      <c r="BN77" s="73">
        <v>160</v>
      </c>
      <c r="BO77" s="15">
        <f t="shared" si="5"/>
        <v>180.99</v>
      </c>
      <c r="HR77" s="16"/>
      <c r="HS77" s="16"/>
      <c r="HT77" s="16"/>
      <c r="HU77" s="16"/>
      <c r="HV77" s="16"/>
    </row>
    <row r="78" spans="1:230" s="15" customFormat="1" ht="125.25" customHeight="1">
      <c r="A78" s="64">
        <v>66</v>
      </c>
      <c r="B78" s="76" t="s">
        <v>440</v>
      </c>
      <c r="C78" s="72" t="s">
        <v>117</v>
      </c>
      <c r="D78" s="77">
        <v>700</v>
      </c>
      <c r="E78" s="77" t="s">
        <v>246</v>
      </c>
      <c r="F78" s="79">
        <v>185.52</v>
      </c>
      <c r="G78" s="57"/>
      <c r="H78" s="47"/>
      <c r="I78" s="46" t="s">
        <v>39</v>
      </c>
      <c r="J78" s="48">
        <f t="shared" si="13"/>
        <v>1</v>
      </c>
      <c r="K78" s="49" t="s">
        <v>64</v>
      </c>
      <c r="L78" s="49" t="s">
        <v>7</v>
      </c>
      <c r="M78" s="58"/>
      <c r="N78" s="57"/>
      <c r="O78" s="57"/>
      <c r="P78" s="59"/>
      <c r="Q78" s="57"/>
      <c r="R78" s="57"/>
      <c r="S78" s="59"/>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60">
        <f t="shared" si="12"/>
        <v>129864</v>
      </c>
      <c r="BB78" s="61">
        <f t="shared" si="14"/>
        <v>129864</v>
      </c>
      <c r="BC78" s="56" t="str">
        <f t="shared" si="15"/>
        <v>INR  One Lakh Twenty Nine Thousand Eight Hundred &amp; Sixty Four  Only</v>
      </c>
      <c r="BD78" s="70">
        <v>30.8</v>
      </c>
      <c r="BE78" s="73">
        <f t="shared" si="10"/>
        <v>34.84</v>
      </c>
      <c r="BF78" s="73">
        <f t="shared" si="11"/>
        <v>21560</v>
      </c>
      <c r="BG78" s="73"/>
      <c r="BK78" s="15">
        <f t="shared" si="2"/>
        <v>209.86</v>
      </c>
      <c r="BL78" s="15">
        <f t="shared" si="3"/>
        <v>204.74</v>
      </c>
      <c r="BM78" s="15">
        <f t="shared" si="4"/>
        <v>209.86</v>
      </c>
      <c r="BN78" s="73">
        <v>164</v>
      </c>
      <c r="BO78" s="15">
        <f t="shared" si="5"/>
        <v>185.52</v>
      </c>
      <c r="HR78" s="16"/>
      <c r="HS78" s="16"/>
      <c r="HT78" s="16"/>
      <c r="HU78" s="16"/>
      <c r="HV78" s="16"/>
    </row>
    <row r="79" spans="1:230" s="15" customFormat="1" ht="130.5" customHeight="1">
      <c r="A79" s="64">
        <v>67</v>
      </c>
      <c r="B79" s="76" t="s">
        <v>441</v>
      </c>
      <c r="C79" s="72" t="s">
        <v>118</v>
      </c>
      <c r="D79" s="77">
        <v>350</v>
      </c>
      <c r="E79" s="77" t="s">
        <v>246</v>
      </c>
      <c r="F79" s="79">
        <v>190.04</v>
      </c>
      <c r="G79" s="57"/>
      <c r="H79" s="47"/>
      <c r="I79" s="46" t="s">
        <v>39</v>
      </c>
      <c r="J79" s="48">
        <f t="shared" si="13"/>
        <v>1</v>
      </c>
      <c r="K79" s="49" t="s">
        <v>64</v>
      </c>
      <c r="L79" s="49" t="s">
        <v>7</v>
      </c>
      <c r="M79" s="58"/>
      <c r="N79" s="57"/>
      <c r="O79" s="57"/>
      <c r="P79" s="59"/>
      <c r="Q79" s="57"/>
      <c r="R79" s="57"/>
      <c r="S79" s="59"/>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60">
        <f t="shared" si="12"/>
        <v>66514</v>
      </c>
      <c r="BB79" s="61">
        <f t="shared" si="14"/>
        <v>66514</v>
      </c>
      <c r="BC79" s="56" t="str">
        <f t="shared" si="15"/>
        <v>INR  Sixty Six Thousand Five Hundred &amp; Fourteen  Only</v>
      </c>
      <c r="BD79" s="70">
        <v>48.5</v>
      </c>
      <c r="BE79" s="73">
        <f t="shared" si="10"/>
        <v>54.86</v>
      </c>
      <c r="BF79" s="73">
        <f t="shared" si="11"/>
        <v>16975</v>
      </c>
      <c r="BG79" s="73"/>
      <c r="BK79" s="15">
        <f aca="true" t="shared" si="16" ref="BK79:BK138">ROUND(F79*1.12*1.01,2)</f>
        <v>214.97</v>
      </c>
      <c r="BL79" s="15">
        <f aca="true" t="shared" si="17" ref="BL79:BL139">ROUND(F78*1.12*1.01,2)</f>
        <v>209.86</v>
      </c>
      <c r="BM79" s="15">
        <f aca="true" t="shared" si="18" ref="BM79:BM139">ROUND(F79*1.12*1.01,2)</f>
        <v>214.97</v>
      </c>
      <c r="BN79" s="73">
        <v>168</v>
      </c>
      <c r="BO79" s="15">
        <f aca="true" t="shared" si="19" ref="BO79:BO142">ROUND(BN79*1.12*1.01,2)</f>
        <v>190.04</v>
      </c>
      <c r="HR79" s="16"/>
      <c r="HS79" s="16"/>
      <c r="HT79" s="16"/>
      <c r="HU79" s="16"/>
      <c r="HV79" s="16"/>
    </row>
    <row r="80" spans="1:230" s="15" customFormat="1" ht="122.25" customHeight="1">
      <c r="A80" s="64">
        <v>68</v>
      </c>
      <c r="B80" s="76" t="s">
        <v>442</v>
      </c>
      <c r="C80" s="72" t="s">
        <v>119</v>
      </c>
      <c r="D80" s="77">
        <v>350</v>
      </c>
      <c r="E80" s="77" t="s">
        <v>246</v>
      </c>
      <c r="F80" s="79">
        <v>194.57</v>
      </c>
      <c r="G80" s="57"/>
      <c r="H80" s="47"/>
      <c r="I80" s="46" t="s">
        <v>39</v>
      </c>
      <c r="J80" s="48">
        <f t="shared" si="13"/>
        <v>1</v>
      </c>
      <c r="K80" s="49" t="s">
        <v>64</v>
      </c>
      <c r="L80" s="49" t="s">
        <v>7</v>
      </c>
      <c r="M80" s="58"/>
      <c r="N80" s="57"/>
      <c r="O80" s="57"/>
      <c r="P80" s="59"/>
      <c r="Q80" s="57"/>
      <c r="R80" s="57"/>
      <c r="S80" s="59"/>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60">
        <f t="shared" si="12"/>
        <v>68099.5</v>
      </c>
      <c r="BB80" s="61">
        <f t="shared" si="14"/>
        <v>68099.5</v>
      </c>
      <c r="BC80" s="56" t="str">
        <f t="shared" si="15"/>
        <v>INR  Sixty Eight Thousand  &amp;Ninety Nine  and Paise Fifty Only</v>
      </c>
      <c r="BD80" s="70">
        <v>62</v>
      </c>
      <c r="BE80" s="73">
        <f t="shared" si="10"/>
        <v>70.13</v>
      </c>
      <c r="BF80" s="73">
        <f t="shared" si="11"/>
        <v>21700</v>
      </c>
      <c r="BG80" s="73"/>
      <c r="BK80" s="15">
        <f t="shared" si="16"/>
        <v>220.1</v>
      </c>
      <c r="BL80" s="15">
        <f t="shared" si="17"/>
        <v>214.97</v>
      </c>
      <c r="BM80" s="15">
        <f t="shared" si="18"/>
        <v>220.1</v>
      </c>
      <c r="BN80" s="73">
        <v>172</v>
      </c>
      <c r="BO80" s="15">
        <f t="shared" si="19"/>
        <v>194.57</v>
      </c>
      <c r="HR80" s="16"/>
      <c r="HS80" s="16"/>
      <c r="HT80" s="16"/>
      <c r="HU80" s="16"/>
      <c r="HV80" s="16"/>
    </row>
    <row r="81" spans="1:230" s="15" customFormat="1" ht="127.5" customHeight="1">
      <c r="A81" s="64">
        <v>69</v>
      </c>
      <c r="B81" s="76" t="s">
        <v>443</v>
      </c>
      <c r="C81" s="72" t="s">
        <v>120</v>
      </c>
      <c r="D81" s="77">
        <v>80</v>
      </c>
      <c r="E81" s="77" t="s">
        <v>246</v>
      </c>
      <c r="F81" s="79">
        <v>199.09</v>
      </c>
      <c r="G81" s="57"/>
      <c r="H81" s="47"/>
      <c r="I81" s="46" t="s">
        <v>39</v>
      </c>
      <c r="J81" s="48">
        <f t="shared" si="13"/>
        <v>1</v>
      </c>
      <c r="K81" s="49" t="s">
        <v>64</v>
      </c>
      <c r="L81" s="49" t="s">
        <v>7</v>
      </c>
      <c r="M81" s="58"/>
      <c r="N81" s="57"/>
      <c r="O81" s="57"/>
      <c r="P81" s="59"/>
      <c r="Q81" s="57"/>
      <c r="R81" s="57"/>
      <c r="S81" s="59"/>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60">
        <f t="shared" si="12"/>
        <v>15927.2</v>
      </c>
      <c r="BB81" s="61">
        <f t="shared" si="14"/>
        <v>15927.2</v>
      </c>
      <c r="BC81" s="56" t="str">
        <f t="shared" si="15"/>
        <v>INR  Fifteen Thousand Nine Hundred &amp; Twenty Seven  and Paise Twenty Only</v>
      </c>
      <c r="BD81" s="70">
        <v>62</v>
      </c>
      <c r="BE81" s="73">
        <f t="shared" si="10"/>
        <v>70.13</v>
      </c>
      <c r="BF81" s="73">
        <f t="shared" si="11"/>
        <v>4960</v>
      </c>
      <c r="BG81" s="73"/>
      <c r="BK81" s="15">
        <f t="shared" si="16"/>
        <v>225.21</v>
      </c>
      <c r="BL81" s="15">
        <f t="shared" si="17"/>
        <v>220.1</v>
      </c>
      <c r="BM81" s="15">
        <f t="shared" si="18"/>
        <v>225.21</v>
      </c>
      <c r="BN81" s="73">
        <v>176</v>
      </c>
      <c r="BO81" s="15">
        <f t="shared" si="19"/>
        <v>199.09</v>
      </c>
      <c r="HR81" s="16"/>
      <c r="HS81" s="16"/>
      <c r="HT81" s="16"/>
      <c r="HU81" s="16"/>
      <c r="HV81" s="16"/>
    </row>
    <row r="82" spans="1:230" s="15" customFormat="1" ht="136.5" customHeight="1">
      <c r="A82" s="64">
        <v>70</v>
      </c>
      <c r="B82" s="93" t="s">
        <v>444</v>
      </c>
      <c r="C82" s="72" t="s">
        <v>121</v>
      </c>
      <c r="D82" s="77">
        <v>617.275</v>
      </c>
      <c r="E82" s="77" t="s">
        <v>246</v>
      </c>
      <c r="F82" s="79">
        <v>187.78</v>
      </c>
      <c r="G82" s="57"/>
      <c r="H82" s="47"/>
      <c r="I82" s="46" t="s">
        <v>39</v>
      </c>
      <c r="J82" s="48">
        <f t="shared" si="13"/>
        <v>1</v>
      </c>
      <c r="K82" s="49" t="s">
        <v>64</v>
      </c>
      <c r="L82" s="49" t="s">
        <v>7</v>
      </c>
      <c r="M82" s="58"/>
      <c r="N82" s="57"/>
      <c r="O82" s="57"/>
      <c r="P82" s="59"/>
      <c r="Q82" s="57"/>
      <c r="R82" s="57"/>
      <c r="S82" s="59"/>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60">
        <f t="shared" si="12"/>
        <v>115911.9</v>
      </c>
      <c r="BB82" s="61">
        <f t="shared" si="14"/>
        <v>115911.9</v>
      </c>
      <c r="BC82" s="56" t="str">
        <f t="shared" si="15"/>
        <v>INR  One Lakh Fifteen Thousand Nine Hundred &amp; Eleven  and Paise Ninety Only</v>
      </c>
      <c r="BD82" s="70">
        <v>62</v>
      </c>
      <c r="BE82" s="73">
        <f t="shared" si="10"/>
        <v>70.13</v>
      </c>
      <c r="BF82" s="73">
        <f t="shared" si="11"/>
        <v>38271.05</v>
      </c>
      <c r="BG82" s="73"/>
      <c r="BK82" s="15">
        <f t="shared" si="16"/>
        <v>212.42</v>
      </c>
      <c r="BL82" s="15">
        <f t="shared" si="17"/>
        <v>225.21</v>
      </c>
      <c r="BM82" s="15">
        <f t="shared" si="18"/>
        <v>212.42</v>
      </c>
      <c r="BN82" s="73">
        <v>166</v>
      </c>
      <c r="BO82" s="15">
        <f t="shared" si="19"/>
        <v>187.78</v>
      </c>
      <c r="HR82" s="16"/>
      <c r="HS82" s="16"/>
      <c r="HT82" s="16"/>
      <c r="HU82" s="16"/>
      <c r="HV82" s="16"/>
    </row>
    <row r="83" spans="1:230" s="15" customFormat="1" ht="129.75" customHeight="1">
      <c r="A83" s="64">
        <v>71</v>
      </c>
      <c r="B83" s="76" t="s">
        <v>445</v>
      </c>
      <c r="C83" s="72" t="s">
        <v>122</v>
      </c>
      <c r="D83" s="77">
        <v>400</v>
      </c>
      <c r="E83" s="77" t="s">
        <v>246</v>
      </c>
      <c r="F83" s="79">
        <v>192.3</v>
      </c>
      <c r="G83" s="57"/>
      <c r="H83" s="47"/>
      <c r="I83" s="46" t="s">
        <v>39</v>
      </c>
      <c r="J83" s="48">
        <f t="shared" si="13"/>
        <v>1</v>
      </c>
      <c r="K83" s="49" t="s">
        <v>64</v>
      </c>
      <c r="L83" s="49" t="s">
        <v>7</v>
      </c>
      <c r="M83" s="58"/>
      <c r="N83" s="57"/>
      <c r="O83" s="57"/>
      <c r="P83" s="59"/>
      <c r="Q83" s="57"/>
      <c r="R83" s="57"/>
      <c r="S83" s="59"/>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60">
        <f t="shared" si="12"/>
        <v>76920</v>
      </c>
      <c r="BB83" s="61">
        <f t="shared" si="14"/>
        <v>76920</v>
      </c>
      <c r="BC83" s="56" t="str">
        <f t="shared" si="15"/>
        <v>INR  Seventy Six Thousand Nine Hundred &amp; Twenty  Only</v>
      </c>
      <c r="BD83" s="70">
        <v>62</v>
      </c>
      <c r="BE83" s="73">
        <f t="shared" si="10"/>
        <v>70.13</v>
      </c>
      <c r="BF83" s="73">
        <f t="shared" si="11"/>
        <v>24800</v>
      </c>
      <c r="BG83" s="73"/>
      <c r="BK83" s="15">
        <f t="shared" si="16"/>
        <v>217.53</v>
      </c>
      <c r="BL83" s="15">
        <f t="shared" si="17"/>
        <v>212.42</v>
      </c>
      <c r="BM83" s="15">
        <f t="shared" si="18"/>
        <v>217.53</v>
      </c>
      <c r="BN83" s="73">
        <v>170</v>
      </c>
      <c r="BO83" s="15">
        <f t="shared" si="19"/>
        <v>192.3</v>
      </c>
      <c r="HR83" s="16"/>
      <c r="HS83" s="16"/>
      <c r="HT83" s="16"/>
      <c r="HU83" s="16"/>
      <c r="HV83" s="16"/>
    </row>
    <row r="84" spans="1:230" s="15" customFormat="1" ht="129.75" customHeight="1">
      <c r="A84" s="64">
        <v>72</v>
      </c>
      <c r="B84" s="76" t="s">
        <v>446</v>
      </c>
      <c r="C84" s="72" t="s">
        <v>123</v>
      </c>
      <c r="D84" s="77">
        <v>200</v>
      </c>
      <c r="E84" s="77" t="s">
        <v>246</v>
      </c>
      <c r="F84" s="79">
        <v>196.83</v>
      </c>
      <c r="G84" s="57"/>
      <c r="H84" s="47"/>
      <c r="I84" s="46" t="s">
        <v>39</v>
      </c>
      <c r="J84" s="48">
        <f t="shared" si="13"/>
        <v>1</v>
      </c>
      <c r="K84" s="49" t="s">
        <v>64</v>
      </c>
      <c r="L84" s="49" t="s">
        <v>7</v>
      </c>
      <c r="M84" s="58"/>
      <c r="N84" s="57"/>
      <c r="O84" s="57"/>
      <c r="P84" s="59"/>
      <c r="Q84" s="57"/>
      <c r="R84" s="57"/>
      <c r="S84" s="59"/>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60">
        <f t="shared" si="12"/>
        <v>39366</v>
      </c>
      <c r="BB84" s="61">
        <f t="shared" si="14"/>
        <v>39366</v>
      </c>
      <c r="BC84" s="56" t="str">
        <f t="shared" si="15"/>
        <v>INR  Thirty Nine Thousand Three Hundred &amp; Sixty Six  Only</v>
      </c>
      <c r="BD84" s="70">
        <v>70</v>
      </c>
      <c r="BE84" s="73">
        <f t="shared" si="10"/>
        <v>79.18</v>
      </c>
      <c r="BF84" s="73">
        <f t="shared" si="11"/>
        <v>14000</v>
      </c>
      <c r="BG84" s="73"/>
      <c r="BK84" s="15">
        <f t="shared" si="16"/>
        <v>222.65</v>
      </c>
      <c r="BL84" s="15">
        <f t="shared" si="17"/>
        <v>217.53</v>
      </c>
      <c r="BM84" s="15">
        <f t="shared" si="18"/>
        <v>222.65</v>
      </c>
      <c r="BN84" s="73">
        <v>174</v>
      </c>
      <c r="BO84" s="15">
        <f t="shared" si="19"/>
        <v>196.83</v>
      </c>
      <c r="HR84" s="16"/>
      <c r="HS84" s="16"/>
      <c r="HT84" s="16"/>
      <c r="HU84" s="16"/>
      <c r="HV84" s="16"/>
    </row>
    <row r="85" spans="1:230" s="15" customFormat="1" ht="120.75" customHeight="1">
      <c r="A85" s="64">
        <v>73</v>
      </c>
      <c r="B85" s="76" t="s">
        <v>563</v>
      </c>
      <c r="C85" s="72" t="s">
        <v>124</v>
      </c>
      <c r="D85" s="77">
        <v>200</v>
      </c>
      <c r="E85" s="77" t="s">
        <v>246</v>
      </c>
      <c r="F85" s="79">
        <v>201.35</v>
      </c>
      <c r="G85" s="57"/>
      <c r="H85" s="47"/>
      <c r="I85" s="46" t="s">
        <v>39</v>
      </c>
      <c r="J85" s="48">
        <f t="shared" si="13"/>
        <v>1</v>
      </c>
      <c r="K85" s="49" t="s">
        <v>64</v>
      </c>
      <c r="L85" s="49" t="s">
        <v>7</v>
      </c>
      <c r="M85" s="58"/>
      <c r="N85" s="57"/>
      <c r="O85" s="57"/>
      <c r="P85" s="59"/>
      <c r="Q85" s="57"/>
      <c r="R85" s="57"/>
      <c r="S85" s="59"/>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60">
        <f t="shared" si="12"/>
        <v>40270</v>
      </c>
      <c r="BB85" s="61">
        <f t="shared" si="14"/>
        <v>40270</v>
      </c>
      <c r="BC85" s="56" t="str">
        <f t="shared" si="15"/>
        <v>INR  Forty Thousand Two Hundred &amp; Seventy  Only</v>
      </c>
      <c r="BD85" s="70">
        <v>70</v>
      </c>
      <c r="BE85" s="73">
        <f t="shared" si="10"/>
        <v>79.18</v>
      </c>
      <c r="BF85" s="73">
        <f t="shared" si="11"/>
        <v>14000</v>
      </c>
      <c r="BG85" s="73"/>
      <c r="BK85" s="15">
        <f t="shared" si="16"/>
        <v>227.77</v>
      </c>
      <c r="BL85" s="15">
        <f t="shared" si="17"/>
        <v>222.65</v>
      </c>
      <c r="BM85" s="15">
        <f t="shared" si="18"/>
        <v>227.77</v>
      </c>
      <c r="BN85" s="73">
        <v>178</v>
      </c>
      <c r="BO85" s="15">
        <f t="shared" si="19"/>
        <v>201.35</v>
      </c>
      <c r="HR85" s="16"/>
      <c r="HS85" s="16"/>
      <c r="HT85" s="16"/>
      <c r="HU85" s="16"/>
      <c r="HV85" s="16"/>
    </row>
    <row r="86" spans="1:230" s="15" customFormat="1" ht="129" customHeight="1">
      <c r="A86" s="64">
        <v>74</v>
      </c>
      <c r="B86" s="76" t="s">
        <v>447</v>
      </c>
      <c r="C86" s="72" t="s">
        <v>125</v>
      </c>
      <c r="D86" s="77">
        <v>80</v>
      </c>
      <c r="E86" s="77" t="s">
        <v>246</v>
      </c>
      <c r="F86" s="79">
        <v>205.88</v>
      </c>
      <c r="G86" s="57"/>
      <c r="H86" s="47"/>
      <c r="I86" s="46" t="s">
        <v>39</v>
      </c>
      <c r="J86" s="48">
        <f t="shared" si="13"/>
        <v>1</v>
      </c>
      <c r="K86" s="49" t="s">
        <v>64</v>
      </c>
      <c r="L86" s="49" t="s">
        <v>7</v>
      </c>
      <c r="M86" s="58"/>
      <c r="N86" s="57"/>
      <c r="O86" s="57"/>
      <c r="P86" s="59"/>
      <c r="Q86" s="57"/>
      <c r="R86" s="57"/>
      <c r="S86" s="59"/>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60">
        <f t="shared" si="12"/>
        <v>16470.4</v>
      </c>
      <c r="BB86" s="61">
        <f t="shared" si="14"/>
        <v>16470.4</v>
      </c>
      <c r="BC86" s="56" t="str">
        <f t="shared" si="15"/>
        <v>INR  Sixteen Thousand Four Hundred &amp; Seventy  and Paise Forty Only</v>
      </c>
      <c r="BD86" s="70">
        <v>32.11</v>
      </c>
      <c r="BE86" s="73">
        <f t="shared" si="10"/>
        <v>36.32</v>
      </c>
      <c r="BF86" s="73">
        <f t="shared" si="11"/>
        <v>2568.8</v>
      </c>
      <c r="BG86" s="73"/>
      <c r="BK86" s="15">
        <f t="shared" si="16"/>
        <v>232.89</v>
      </c>
      <c r="BL86" s="15">
        <f t="shared" si="17"/>
        <v>227.77</v>
      </c>
      <c r="BM86" s="15">
        <f t="shared" si="18"/>
        <v>232.89</v>
      </c>
      <c r="BN86" s="73">
        <v>182</v>
      </c>
      <c r="BO86" s="15">
        <f t="shared" si="19"/>
        <v>205.88</v>
      </c>
      <c r="HR86" s="16"/>
      <c r="HS86" s="16"/>
      <c r="HT86" s="16"/>
      <c r="HU86" s="16"/>
      <c r="HV86" s="16"/>
    </row>
    <row r="87" spans="1:230" s="15" customFormat="1" ht="99.75">
      <c r="A87" s="64">
        <v>75</v>
      </c>
      <c r="B87" s="93" t="s">
        <v>448</v>
      </c>
      <c r="C87" s="72" t="s">
        <v>126</v>
      </c>
      <c r="D87" s="77">
        <v>80</v>
      </c>
      <c r="E87" s="77" t="s">
        <v>246</v>
      </c>
      <c r="F87" s="79">
        <v>38.46</v>
      </c>
      <c r="G87" s="57"/>
      <c r="H87" s="47"/>
      <c r="I87" s="46" t="s">
        <v>39</v>
      </c>
      <c r="J87" s="48">
        <f t="shared" si="13"/>
        <v>1</v>
      </c>
      <c r="K87" s="49" t="s">
        <v>64</v>
      </c>
      <c r="L87" s="49" t="s">
        <v>7</v>
      </c>
      <c r="M87" s="58"/>
      <c r="N87" s="57"/>
      <c r="O87" s="57"/>
      <c r="P87" s="59"/>
      <c r="Q87" s="57"/>
      <c r="R87" s="57"/>
      <c r="S87" s="59"/>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60">
        <f t="shared" si="12"/>
        <v>3076.8</v>
      </c>
      <c r="BB87" s="61">
        <f t="shared" si="14"/>
        <v>3076.8</v>
      </c>
      <c r="BC87" s="56" t="str">
        <f t="shared" si="15"/>
        <v>INR  Three Thousand  &amp;Seventy Six  and Paise Eighty Only</v>
      </c>
      <c r="BD87" s="70">
        <v>32.82</v>
      </c>
      <c r="BE87" s="73">
        <f t="shared" si="10"/>
        <v>37.13</v>
      </c>
      <c r="BF87" s="73">
        <f t="shared" si="11"/>
        <v>2625.6</v>
      </c>
      <c r="BG87" s="73"/>
      <c r="BK87" s="15">
        <f t="shared" si="16"/>
        <v>43.51</v>
      </c>
      <c r="BL87" s="15">
        <f t="shared" si="17"/>
        <v>232.89</v>
      </c>
      <c r="BM87" s="15">
        <f t="shared" si="18"/>
        <v>43.51</v>
      </c>
      <c r="BN87" s="73">
        <v>34</v>
      </c>
      <c r="BO87" s="15">
        <f t="shared" si="19"/>
        <v>38.46</v>
      </c>
      <c r="HR87" s="16"/>
      <c r="HS87" s="16"/>
      <c r="HT87" s="16"/>
      <c r="HU87" s="16"/>
      <c r="HV87" s="16"/>
    </row>
    <row r="88" spans="1:230" s="15" customFormat="1" ht="60.75" customHeight="1">
      <c r="A88" s="64">
        <v>76</v>
      </c>
      <c r="B88" s="76" t="s">
        <v>449</v>
      </c>
      <c r="C88" s="72" t="s">
        <v>127</v>
      </c>
      <c r="D88" s="77">
        <v>80</v>
      </c>
      <c r="E88" s="77" t="s">
        <v>246</v>
      </c>
      <c r="F88" s="79">
        <v>38.46</v>
      </c>
      <c r="G88" s="57"/>
      <c r="H88" s="47"/>
      <c r="I88" s="46" t="s">
        <v>39</v>
      </c>
      <c r="J88" s="48">
        <f t="shared" si="13"/>
        <v>1</v>
      </c>
      <c r="K88" s="49" t="s">
        <v>64</v>
      </c>
      <c r="L88" s="49" t="s">
        <v>7</v>
      </c>
      <c r="M88" s="58"/>
      <c r="N88" s="57"/>
      <c r="O88" s="57"/>
      <c r="P88" s="59"/>
      <c r="Q88" s="57"/>
      <c r="R88" s="57"/>
      <c r="S88" s="59"/>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60">
        <f t="shared" si="12"/>
        <v>3076.8</v>
      </c>
      <c r="BB88" s="61">
        <f t="shared" si="14"/>
        <v>3076.8</v>
      </c>
      <c r="BC88" s="56" t="str">
        <f t="shared" si="15"/>
        <v>INR  Three Thousand  &amp;Seventy Six  and Paise Eighty Only</v>
      </c>
      <c r="BD88" s="70">
        <v>33.53</v>
      </c>
      <c r="BE88" s="73">
        <f t="shared" si="10"/>
        <v>37.93</v>
      </c>
      <c r="BF88" s="73">
        <f t="shared" si="11"/>
        <v>2682.4</v>
      </c>
      <c r="BG88" s="73"/>
      <c r="BK88" s="15">
        <f t="shared" si="16"/>
        <v>43.51</v>
      </c>
      <c r="BL88" s="15">
        <f t="shared" si="17"/>
        <v>43.51</v>
      </c>
      <c r="BM88" s="15">
        <f t="shared" si="18"/>
        <v>43.51</v>
      </c>
      <c r="BN88" s="73">
        <v>34</v>
      </c>
      <c r="BO88" s="15">
        <f t="shared" si="19"/>
        <v>38.46</v>
      </c>
      <c r="HR88" s="16"/>
      <c r="HS88" s="16"/>
      <c r="HT88" s="16"/>
      <c r="HU88" s="16"/>
      <c r="HV88" s="16"/>
    </row>
    <row r="89" spans="1:230" s="15" customFormat="1" ht="64.5" customHeight="1">
      <c r="A89" s="64">
        <v>77</v>
      </c>
      <c r="B89" s="76" t="s">
        <v>450</v>
      </c>
      <c r="C89" s="72" t="s">
        <v>128</v>
      </c>
      <c r="D89" s="77">
        <v>40</v>
      </c>
      <c r="E89" s="77" t="s">
        <v>246</v>
      </c>
      <c r="F89" s="79">
        <v>38.46</v>
      </c>
      <c r="G89" s="57"/>
      <c r="H89" s="47"/>
      <c r="I89" s="46" t="s">
        <v>39</v>
      </c>
      <c r="J89" s="48">
        <f t="shared" si="13"/>
        <v>1</v>
      </c>
      <c r="K89" s="49" t="s">
        <v>64</v>
      </c>
      <c r="L89" s="49" t="s">
        <v>7</v>
      </c>
      <c r="M89" s="58"/>
      <c r="N89" s="57"/>
      <c r="O89" s="57"/>
      <c r="P89" s="59"/>
      <c r="Q89" s="57"/>
      <c r="R89" s="57"/>
      <c r="S89" s="59"/>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60">
        <f t="shared" si="12"/>
        <v>1538.4</v>
      </c>
      <c r="BB89" s="61">
        <f t="shared" si="14"/>
        <v>1538.4</v>
      </c>
      <c r="BC89" s="56" t="str">
        <f t="shared" si="15"/>
        <v>INR  One Thousand Five Hundred &amp; Thirty Eight  and Paise Forty Only</v>
      </c>
      <c r="BD89" s="70">
        <v>34.24</v>
      </c>
      <c r="BE89" s="73">
        <f t="shared" si="10"/>
        <v>38.73</v>
      </c>
      <c r="BF89" s="73">
        <f t="shared" si="11"/>
        <v>1369.6</v>
      </c>
      <c r="BG89" s="73"/>
      <c r="BK89" s="15">
        <f t="shared" si="16"/>
        <v>43.51</v>
      </c>
      <c r="BL89" s="15">
        <f t="shared" si="17"/>
        <v>43.51</v>
      </c>
      <c r="BM89" s="15">
        <f t="shared" si="18"/>
        <v>43.51</v>
      </c>
      <c r="BN89" s="73">
        <v>34</v>
      </c>
      <c r="BO89" s="15">
        <f t="shared" si="19"/>
        <v>38.46</v>
      </c>
      <c r="HR89" s="16"/>
      <c r="HS89" s="16"/>
      <c r="HT89" s="16"/>
      <c r="HU89" s="16"/>
      <c r="HV89" s="16"/>
    </row>
    <row r="90" spans="1:230" s="15" customFormat="1" ht="70.5" customHeight="1">
      <c r="A90" s="64">
        <v>78</v>
      </c>
      <c r="B90" s="76" t="s">
        <v>451</v>
      </c>
      <c r="C90" s="72" t="s">
        <v>129</v>
      </c>
      <c r="D90" s="77">
        <v>40</v>
      </c>
      <c r="E90" s="77" t="s">
        <v>246</v>
      </c>
      <c r="F90" s="79">
        <v>38.46</v>
      </c>
      <c r="G90" s="57"/>
      <c r="H90" s="47"/>
      <c r="I90" s="46" t="s">
        <v>39</v>
      </c>
      <c r="J90" s="48">
        <f t="shared" si="13"/>
        <v>1</v>
      </c>
      <c r="K90" s="49" t="s">
        <v>64</v>
      </c>
      <c r="L90" s="49" t="s">
        <v>7</v>
      </c>
      <c r="M90" s="58"/>
      <c r="N90" s="57"/>
      <c r="O90" s="57"/>
      <c r="P90" s="59"/>
      <c r="Q90" s="57"/>
      <c r="R90" s="57"/>
      <c r="S90" s="59"/>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60">
        <f t="shared" si="12"/>
        <v>1538.4</v>
      </c>
      <c r="BB90" s="61">
        <f t="shared" si="14"/>
        <v>1538.4</v>
      </c>
      <c r="BC90" s="56" t="str">
        <f t="shared" si="15"/>
        <v>INR  One Thousand Five Hundred &amp; Thirty Eight  and Paise Forty Only</v>
      </c>
      <c r="BD90" s="70">
        <v>67</v>
      </c>
      <c r="BE90" s="73">
        <f t="shared" si="10"/>
        <v>75.79</v>
      </c>
      <c r="BF90" s="73">
        <f t="shared" si="11"/>
        <v>2680</v>
      </c>
      <c r="BG90" s="73"/>
      <c r="BK90" s="15">
        <f t="shared" si="16"/>
        <v>43.51</v>
      </c>
      <c r="BL90" s="15">
        <f t="shared" si="17"/>
        <v>43.51</v>
      </c>
      <c r="BM90" s="15">
        <f t="shared" si="18"/>
        <v>43.51</v>
      </c>
      <c r="BN90" s="73">
        <v>34</v>
      </c>
      <c r="BO90" s="15">
        <f t="shared" si="19"/>
        <v>38.46</v>
      </c>
      <c r="HR90" s="16"/>
      <c r="HS90" s="16"/>
      <c r="HT90" s="16"/>
      <c r="HU90" s="16"/>
      <c r="HV90" s="16"/>
    </row>
    <row r="91" spans="1:230" s="15" customFormat="1" ht="70.5" customHeight="1">
      <c r="A91" s="64">
        <v>79</v>
      </c>
      <c r="B91" s="76" t="s">
        <v>278</v>
      </c>
      <c r="C91" s="72" t="s">
        <v>130</v>
      </c>
      <c r="D91" s="77">
        <v>400</v>
      </c>
      <c r="E91" s="77" t="s">
        <v>373</v>
      </c>
      <c r="F91" s="79">
        <v>54.3</v>
      </c>
      <c r="G91" s="57"/>
      <c r="H91" s="47"/>
      <c r="I91" s="46" t="s">
        <v>39</v>
      </c>
      <c r="J91" s="48">
        <f t="shared" si="13"/>
        <v>1</v>
      </c>
      <c r="K91" s="49" t="s">
        <v>64</v>
      </c>
      <c r="L91" s="49" t="s">
        <v>7</v>
      </c>
      <c r="M91" s="58"/>
      <c r="N91" s="57"/>
      <c r="O91" s="57"/>
      <c r="P91" s="59"/>
      <c r="Q91" s="57"/>
      <c r="R91" s="57"/>
      <c r="S91" s="59"/>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60">
        <f t="shared" si="12"/>
        <v>21720</v>
      </c>
      <c r="BB91" s="61">
        <f t="shared" si="14"/>
        <v>21720</v>
      </c>
      <c r="BC91" s="56" t="str">
        <f t="shared" si="15"/>
        <v>INR  Twenty One Thousand Seven Hundred &amp; Twenty  Only</v>
      </c>
      <c r="BD91" s="70">
        <v>67.71</v>
      </c>
      <c r="BE91" s="73">
        <f t="shared" si="10"/>
        <v>76.59</v>
      </c>
      <c r="BF91" s="73">
        <f t="shared" si="11"/>
        <v>27084</v>
      </c>
      <c r="BG91" s="73"/>
      <c r="BK91" s="15">
        <f t="shared" si="16"/>
        <v>61.42</v>
      </c>
      <c r="BL91" s="15">
        <f t="shared" si="17"/>
        <v>43.51</v>
      </c>
      <c r="BM91" s="15">
        <f t="shared" si="18"/>
        <v>61.42</v>
      </c>
      <c r="BN91" s="73">
        <v>48</v>
      </c>
      <c r="BO91" s="15">
        <f t="shared" si="19"/>
        <v>54.3</v>
      </c>
      <c r="HR91" s="16"/>
      <c r="HS91" s="16"/>
      <c r="HT91" s="16"/>
      <c r="HU91" s="16"/>
      <c r="HV91" s="16"/>
    </row>
    <row r="92" spans="1:230" s="15" customFormat="1" ht="99.75">
      <c r="A92" s="64">
        <v>80</v>
      </c>
      <c r="B92" s="76" t="s">
        <v>279</v>
      </c>
      <c r="C92" s="72" t="s">
        <v>131</v>
      </c>
      <c r="D92" s="77">
        <v>456</v>
      </c>
      <c r="E92" s="77" t="s">
        <v>373</v>
      </c>
      <c r="F92" s="79">
        <v>32.8</v>
      </c>
      <c r="G92" s="57"/>
      <c r="H92" s="47"/>
      <c r="I92" s="46" t="s">
        <v>39</v>
      </c>
      <c r="J92" s="48">
        <f t="shared" si="13"/>
        <v>1</v>
      </c>
      <c r="K92" s="49" t="s">
        <v>64</v>
      </c>
      <c r="L92" s="49" t="s">
        <v>7</v>
      </c>
      <c r="M92" s="58"/>
      <c r="N92" s="57"/>
      <c r="O92" s="57"/>
      <c r="P92" s="59"/>
      <c r="Q92" s="57"/>
      <c r="R92" s="57"/>
      <c r="S92" s="59"/>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60">
        <f t="shared" si="12"/>
        <v>14956.8</v>
      </c>
      <c r="BB92" s="61">
        <f t="shared" si="14"/>
        <v>14956.8</v>
      </c>
      <c r="BC92" s="56" t="str">
        <f t="shared" si="15"/>
        <v>INR  Fourteen Thousand Nine Hundred &amp; Fifty Six  and Paise Eighty Only</v>
      </c>
      <c r="BD92" s="70">
        <v>69.84</v>
      </c>
      <c r="BE92" s="73">
        <f t="shared" si="10"/>
        <v>79</v>
      </c>
      <c r="BF92" s="73">
        <f t="shared" si="11"/>
        <v>31847.04</v>
      </c>
      <c r="BG92" s="73"/>
      <c r="BK92" s="15">
        <f t="shared" si="16"/>
        <v>37.1</v>
      </c>
      <c r="BL92" s="15">
        <f t="shared" si="17"/>
        <v>61.42</v>
      </c>
      <c r="BM92" s="15">
        <f t="shared" si="18"/>
        <v>37.1</v>
      </c>
      <c r="BN92" s="73">
        <v>29</v>
      </c>
      <c r="BO92" s="15">
        <f t="shared" si="19"/>
        <v>32.8</v>
      </c>
      <c r="HR92" s="16"/>
      <c r="HS92" s="16"/>
      <c r="HT92" s="16"/>
      <c r="HU92" s="16"/>
      <c r="HV92" s="16"/>
    </row>
    <row r="93" spans="1:230" s="15" customFormat="1" ht="109.5" customHeight="1">
      <c r="A93" s="64">
        <v>81</v>
      </c>
      <c r="B93" s="96" t="s">
        <v>561</v>
      </c>
      <c r="C93" s="72" t="s">
        <v>132</v>
      </c>
      <c r="D93" s="77">
        <v>455</v>
      </c>
      <c r="E93" s="77" t="s">
        <v>373</v>
      </c>
      <c r="F93" s="79">
        <v>81.45</v>
      </c>
      <c r="G93" s="57"/>
      <c r="H93" s="47"/>
      <c r="I93" s="46" t="s">
        <v>39</v>
      </c>
      <c r="J93" s="48">
        <f aca="true" t="shared" si="20" ref="J93:J99">IF(I93="Less(-)",-1,1)</f>
        <v>1</v>
      </c>
      <c r="K93" s="49" t="s">
        <v>64</v>
      </c>
      <c r="L93" s="49" t="s">
        <v>7</v>
      </c>
      <c r="M93" s="58"/>
      <c r="N93" s="57"/>
      <c r="O93" s="57"/>
      <c r="P93" s="59"/>
      <c r="Q93" s="57"/>
      <c r="R93" s="57"/>
      <c r="S93" s="59"/>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60">
        <f aca="true" t="shared" si="21" ref="BA93:BA99">total_amount_ba($B$2,$D$2,D93,F93,J93,K93,M93)</f>
        <v>37059.75</v>
      </c>
      <c r="BB93" s="61">
        <f aca="true" t="shared" si="22" ref="BB93:BB99">BA93+SUM(N93:AZ93)</f>
        <v>37059.75</v>
      </c>
      <c r="BC93" s="56" t="str">
        <f aca="true" t="shared" si="23" ref="BC93:BC99">SpellNumber(L93,BB93)</f>
        <v>INR  Thirty Seven Thousand  &amp;Fifty Nine  and Paise Seventy Five Only</v>
      </c>
      <c r="BD93" s="70">
        <v>49</v>
      </c>
      <c r="BE93" s="73">
        <f t="shared" si="10"/>
        <v>55.43</v>
      </c>
      <c r="BF93" s="73">
        <f t="shared" si="11"/>
        <v>22295</v>
      </c>
      <c r="BG93" s="73"/>
      <c r="BK93" s="15">
        <f t="shared" si="16"/>
        <v>92.14</v>
      </c>
      <c r="BL93" s="15">
        <f t="shared" si="17"/>
        <v>37.1</v>
      </c>
      <c r="BM93" s="15">
        <f t="shared" si="18"/>
        <v>92.14</v>
      </c>
      <c r="BN93" s="73">
        <v>72</v>
      </c>
      <c r="BO93" s="15">
        <f t="shared" si="19"/>
        <v>81.45</v>
      </c>
      <c r="HR93" s="16"/>
      <c r="HS93" s="16"/>
      <c r="HT93" s="16"/>
      <c r="HU93" s="16"/>
      <c r="HV93" s="16"/>
    </row>
    <row r="94" spans="1:230" s="15" customFormat="1" ht="72" customHeight="1">
      <c r="A94" s="64">
        <v>82</v>
      </c>
      <c r="B94" s="76" t="s">
        <v>280</v>
      </c>
      <c r="C94" s="72" t="s">
        <v>133</v>
      </c>
      <c r="D94" s="77">
        <v>220</v>
      </c>
      <c r="E94" s="77" t="s">
        <v>373</v>
      </c>
      <c r="F94" s="79">
        <v>42.99</v>
      </c>
      <c r="G94" s="57"/>
      <c r="H94" s="47"/>
      <c r="I94" s="46" t="s">
        <v>39</v>
      </c>
      <c r="J94" s="48">
        <f t="shared" si="20"/>
        <v>1</v>
      </c>
      <c r="K94" s="49" t="s">
        <v>64</v>
      </c>
      <c r="L94" s="49" t="s">
        <v>7</v>
      </c>
      <c r="M94" s="58"/>
      <c r="N94" s="57"/>
      <c r="O94" s="57"/>
      <c r="P94" s="59"/>
      <c r="Q94" s="57"/>
      <c r="R94" s="57"/>
      <c r="S94" s="59"/>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60">
        <f t="shared" si="21"/>
        <v>9457.8</v>
      </c>
      <c r="BB94" s="61">
        <f t="shared" si="22"/>
        <v>9457.8</v>
      </c>
      <c r="BC94" s="56" t="str">
        <f t="shared" si="23"/>
        <v>INR  Nine Thousand Four Hundred &amp; Fifty Seven  and Paise Eighty Only</v>
      </c>
      <c r="BD94" s="70">
        <v>29</v>
      </c>
      <c r="BE94" s="73">
        <f t="shared" si="10"/>
        <v>32.8</v>
      </c>
      <c r="BF94" s="73">
        <f t="shared" si="11"/>
        <v>6380</v>
      </c>
      <c r="BG94" s="73"/>
      <c r="BK94" s="15">
        <f t="shared" si="16"/>
        <v>48.63</v>
      </c>
      <c r="BL94" s="15">
        <f t="shared" si="17"/>
        <v>92.14</v>
      </c>
      <c r="BM94" s="15">
        <f t="shared" si="18"/>
        <v>48.63</v>
      </c>
      <c r="BN94" s="73">
        <v>38</v>
      </c>
      <c r="BO94" s="15">
        <f t="shared" si="19"/>
        <v>42.99</v>
      </c>
      <c r="HR94" s="16"/>
      <c r="HS94" s="16"/>
      <c r="HT94" s="16"/>
      <c r="HU94" s="16"/>
      <c r="HV94" s="16"/>
    </row>
    <row r="95" spans="1:230" s="15" customFormat="1" ht="128.25" customHeight="1">
      <c r="A95" s="64">
        <v>83</v>
      </c>
      <c r="B95" s="76" t="s">
        <v>549</v>
      </c>
      <c r="C95" s="72" t="s">
        <v>134</v>
      </c>
      <c r="D95" s="77">
        <v>220</v>
      </c>
      <c r="E95" s="77" t="s">
        <v>373</v>
      </c>
      <c r="F95" s="79">
        <v>91.63</v>
      </c>
      <c r="G95" s="57"/>
      <c r="H95" s="47"/>
      <c r="I95" s="46" t="s">
        <v>39</v>
      </c>
      <c r="J95" s="48">
        <f t="shared" si="20"/>
        <v>1</v>
      </c>
      <c r="K95" s="49" t="s">
        <v>64</v>
      </c>
      <c r="L95" s="49" t="s">
        <v>7</v>
      </c>
      <c r="M95" s="58"/>
      <c r="N95" s="57"/>
      <c r="O95" s="57"/>
      <c r="P95" s="59"/>
      <c r="Q95" s="57"/>
      <c r="R95" s="57"/>
      <c r="S95" s="59"/>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60">
        <f t="shared" si="21"/>
        <v>20158.6</v>
      </c>
      <c r="BB95" s="61">
        <f t="shared" si="22"/>
        <v>20158.6</v>
      </c>
      <c r="BC95" s="56" t="str">
        <f t="shared" si="23"/>
        <v>INR  Twenty Thousand One Hundred &amp; Fifty Eight  and Paise Sixty Only</v>
      </c>
      <c r="BD95" s="70">
        <v>79</v>
      </c>
      <c r="BE95" s="73">
        <f t="shared" si="10"/>
        <v>89.36</v>
      </c>
      <c r="BF95" s="73">
        <f t="shared" si="11"/>
        <v>17380</v>
      </c>
      <c r="BG95" s="73"/>
      <c r="BK95" s="15">
        <f t="shared" si="16"/>
        <v>103.65</v>
      </c>
      <c r="BL95" s="15">
        <f t="shared" si="17"/>
        <v>48.63</v>
      </c>
      <c r="BM95" s="15">
        <f t="shared" si="18"/>
        <v>103.65</v>
      </c>
      <c r="BN95" s="73">
        <v>81</v>
      </c>
      <c r="BO95" s="15">
        <f t="shared" si="19"/>
        <v>91.63</v>
      </c>
      <c r="HR95" s="16"/>
      <c r="HS95" s="16"/>
      <c r="HT95" s="16"/>
      <c r="HU95" s="16"/>
      <c r="HV95" s="16"/>
    </row>
    <row r="96" spans="1:230" s="15" customFormat="1" ht="120">
      <c r="A96" s="64">
        <v>84</v>
      </c>
      <c r="B96" s="93" t="s">
        <v>452</v>
      </c>
      <c r="C96" s="72" t="s">
        <v>135</v>
      </c>
      <c r="D96" s="77">
        <v>2180</v>
      </c>
      <c r="E96" s="77" t="s">
        <v>379</v>
      </c>
      <c r="F96" s="79">
        <v>34.84</v>
      </c>
      <c r="G96" s="57"/>
      <c r="H96" s="47"/>
      <c r="I96" s="46" t="s">
        <v>39</v>
      </c>
      <c r="J96" s="48">
        <f t="shared" si="20"/>
        <v>1</v>
      </c>
      <c r="K96" s="49" t="s">
        <v>64</v>
      </c>
      <c r="L96" s="49" t="s">
        <v>7</v>
      </c>
      <c r="M96" s="58"/>
      <c r="N96" s="57"/>
      <c r="O96" s="57"/>
      <c r="P96" s="59"/>
      <c r="Q96" s="57"/>
      <c r="R96" s="57"/>
      <c r="S96" s="59"/>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60">
        <f t="shared" si="21"/>
        <v>75951.2</v>
      </c>
      <c r="BB96" s="61">
        <f t="shared" si="22"/>
        <v>75951.2</v>
      </c>
      <c r="BC96" s="56" t="str">
        <f t="shared" si="23"/>
        <v>INR  Seventy Five Thousand Nine Hundred &amp; Fifty One  and Paise Twenty Only</v>
      </c>
      <c r="BD96" s="70">
        <v>360</v>
      </c>
      <c r="BE96" s="73">
        <f t="shared" si="10"/>
        <v>407.23</v>
      </c>
      <c r="BF96" s="73">
        <f t="shared" si="11"/>
        <v>784800</v>
      </c>
      <c r="BG96" s="73"/>
      <c r="BK96" s="15">
        <f t="shared" si="16"/>
        <v>39.41</v>
      </c>
      <c r="BL96" s="15">
        <f t="shared" si="17"/>
        <v>103.65</v>
      </c>
      <c r="BM96" s="15">
        <f t="shared" si="18"/>
        <v>39.41</v>
      </c>
      <c r="BN96" s="73">
        <v>30.8</v>
      </c>
      <c r="BO96" s="15">
        <f t="shared" si="19"/>
        <v>34.84</v>
      </c>
      <c r="HR96" s="16"/>
      <c r="HS96" s="16"/>
      <c r="HT96" s="16"/>
      <c r="HU96" s="16"/>
      <c r="HV96" s="16"/>
    </row>
    <row r="97" spans="1:230" s="15" customFormat="1" ht="129.75" customHeight="1">
      <c r="A97" s="64">
        <v>85</v>
      </c>
      <c r="B97" s="93" t="s">
        <v>453</v>
      </c>
      <c r="C97" s="72" t="s">
        <v>136</v>
      </c>
      <c r="D97" s="77">
        <v>817</v>
      </c>
      <c r="E97" s="77" t="s">
        <v>379</v>
      </c>
      <c r="F97" s="79">
        <v>51.02</v>
      </c>
      <c r="G97" s="57"/>
      <c r="H97" s="47"/>
      <c r="I97" s="46" t="s">
        <v>39</v>
      </c>
      <c r="J97" s="48">
        <f t="shared" si="20"/>
        <v>1</v>
      </c>
      <c r="K97" s="49" t="s">
        <v>64</v>
      </c>
      <c r="L97" s="49" t="s">
        <v>7</v>
      </c>
      <c r="M97" s="58"/>
      <c r="N97" s="57"/>
      <c r="O97" s="57"/>
      <c r="P97" s="59"/>
      <c r="Q97" s="57"/>
      <c r="R97" s="57"/>
      <c r="S97" s="59"/>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60">
        <f t="shared" si="21"/>
        <v>41683.34</v>
      </c>
      <c r="BB97" s="61">
        <f t="shared" si="22"/>
        <v>41683.34</v>
      </c>
      <c r="BC97" s="56" t="str">
        <f t="shared" si="23"/>
        <v>INR  Forty One Thousand Six Hundred &amp; Eighty Three  and Paise Thirty Four Only</v>
      </c>
      <c r="BD97" s="70">
        <v>1672</v>
      </c>
      <c r="BE97" s="73">
        <f t="shared" si="10"/>
        <v>1891.37</v>
      </c>
      <c r="BF97" s="73">
        <f t="shared" si="11"/>
        <v>1366024</v>
      </c>
      <c r="BG97" s="73"/>
      <c r="BK97" s="15">
        <f t="shared" si="16"/>
        <v>57.71</v>
      </c>
      <c r="BL97" s="15">
        <f t="shared" si="17"/>
        <v>39.41</v>
      </c>
      <c r="BM97" s="15">
        <f t="shared" si="18"/>
        <v>57.71</v>
      </c>
      <c r="BN97" s="73">
        <v>45.1</v>
      </c>
      <c r="BO97" s="15">
        <f t="shared" si="19"/>
        <v>51.02</v>
      </c>
      <c r="HR97" s="16"/>
      <c r="HS97" s="16"/>
      <c r="HT97" s="16"/>
      <c r="HU97" s="16"/>
      <c r="HV97" s="16"/>
    </row>
    <row r="98" spans="1:230" s="15" customFormat="1" ht="129.75" customHeight="1">
      <c r="A98" s="64">
        <v>86</v>
      </c>
      <c r="B98" s="76" t="s">
        <v>454</v>
      </c>
      <c r="C98" s="72" t="s">
        <v>137</v>
      </c>
      <c r="D98" s="77">
        <v>600</v>
      </c>
      <c r="E98" s="77" t="s">
        <v>379</v>
      </c>
      <c r="F98" s="79">
        <v>51.81</v>
      </c>
      <c r="G98" s="57"/>
      <c r="H98" s="47"/>
      <c r="I98" s="46" t="s">
        <v>39</v>
      </c>
      <c r="J98" s="48">
        <f t="shared" si="20"/>
        <v>1</v>
      </c>
      <c r="K98" s="49" t="s">
        <v>64</v>
      </c>
      <c r="L98" s="49" t="s">
        <v>7</v>
      </c>
      <c r="M98" s="58"/>
      <c r="N98" s="57"/>
      <c r="O98" s="57"/>
      <c r="P98" s="59"/>
      <c r="Q98" s="57"/>
      <c r="R98" s="57"/>
      <c r="S98" s="59"/>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60">
        <f t="shared" si="21"/>
        <v>31086</v>
      </c>
      <c r="BB98" s="61">
        <f t="shared" si="22"/>
        <v>31086</v>
      </c>
      <c r="BC98" s="56" t="str">
        <f t="shared" si="23"/>
        <v>INR  Thirty One Thousand  &amp;Eighty Six  Only</v>
      </c>
      <c r="BD98" s="70">
        <v>302.47</v>
      </c>
      <c r="BE98" s="73">
        <f t="shared" si="10"/>
        <v>342.15</v>
      </c>
      <c r="BF98" s="73">
        <f t="shared" si="11"/>
        <v>181482</v>
      </c>
      <c r="BG98" s="73"/>
      <c r="BK98" s="15">
        <f t="shared" si="16"/>
        <v>58.61</v>
      </c>
      <c r="BL98" s="15">
        <f t="shared" si="17"/>
        <v>57.71</v>
      </c>
      <c r="BM98" s="15">
        <f t="shared" si="18"/>
        <v>58.61</v>
      </c>
      <c r="BN98" s="73">
        <v>45.8</v>
      </c>
      <c r="BO98" s="15">
        <f t="shared" si="19"/>
        <v>51.81</v>
      </c>
      <c r="HR98" s="16"/>
      <c r="HS98" s="16"/>
      <c r="HT98" s="16"/>
      <c r="HU98" s="16"/>
      <c r="HV98" s="16"/>
    </row>
    <row r="99" spans="1:230" s="15" customFormat="1" ht="129.75" customHeight="1">
      <c r="A99" s="64">
        <v>87</v>
      </c>
      <c r="B99" s="76" t="s">
        <v>455</v>
      </c>
      <c r="C99" s="72" t="s">
        <v>138</v>
      </c>
      <c r="D99" s="77">
        <v>300</v>
      </c>
      <c r="E99" s="77" t="s">
        <v>379</v>
      </c>
      <c r="F99" s="79">
        <v>52.6</v>
      </c>
      <c r="G99" s="57"/>
      <c r="H99" s="47"/>
      <c r="I99" s="46" t="s">
        <v>39</v>
      </c>
      <c r="J99" s="48">
        <f t="shared" si="20"/>
        <v>1</v>
      </c>
      <c r="K99" s="49" t="s">
        <v>64</v>
      </c>
      <c r="L99" s="49" t="s">
        <v>7</v>
      </c>
      <c r="M99" s="58"/>
      <c r="N99" s="57"/>
      <c r="O99" s="57"/>
      <c r="P99" s="59"/>
      <c r="Q99" s="57"/>
      <c r="R99" s="57"/>
      <c r="S99" s="59"/>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60">
        <f t="shared" si="21"/>
        <v>15780</v>
      </c>
      <c r="BB99" s="61">
        <f t="shared" si="22"/>
        <v>15780</v>
      </c>
      <c r="BC99" s="56" t="str">
        <f t="shared" si="23"/>
        <v>INR  Fifteen Thousand Seven Hundred &amp; Eighty  Only</v>
      </c>
      <c r="BD99" s="70">
        <v>307.01</v>
      </c>
      <c r="BE99" s="73">
        <f t="shared" si="10"/>
        <v>347.29</v>
      </c>
      <c r="BF99" s="73">
        <f t="shared" si="11"/>
        <v>92103</v>
      </c>
      <c r="BG99" s="73"/>
      <c r="BK99" s="15">
        <f t="shared" si="16"/>
        <v>59.5</v>
      </c>
      <c r="BL99" s="15">
        <f t="shared" si="17"/>
        <v>58.61</v>
      </c>
      <c r="BM99" s="15">
        <f t="shared" si="18"/>
        <v>59.5</v>
      </c>
      <c r="BN99" s="73">
        <v>46.5</v>
      </c>
      <c r="BO99" s="15">
        <f t="shared" si="19"/>
        <v>52.6</v>
      </c>
      <c r="HR99" s="16"/>
      <c r="HS99" s="16"/>
      <c r="HT99" s="16"/>
      <c r="HU99" s="16"/>
      <c r="HV99" s="16"/>
    </row>
    <row r="100" spans="1:230" s="15" customFormat="1" ht="129.75" customHeight="1">
      <c r="A100" s="64">
        <v>88</v>
      </c>
      <c r="B100" s="76" t="s">
        <v>456</v>
      </c>
      <c r="C100" s="72" t="s">
        <v>139</v>
      </c>
      <c r="D100" s="77">
        <v>300</v>
      </c>
      <c r="E100" s="77" t="s">
        <v>379</v>
      </c>
      <c r="F100" s="79">
        <v>53.39</v>
      </c>
      <c r="G100" s="57"/>
      <c r="H100" s="47"/>
      <c r="I100" s="46" t="s">
        <v>39</v>
      </c>
      <c r="J100" s="48">
        <f aca="true" t="shared" si="24" ref="J100:J110">IF(I100="Less(-)",-1,1)</f>
        <v>1</v>
      </c>
      <c r="K100" s="49" t="s">
        <v>64</v>
      </c>
      <c r="L100" s="49" t="s">
        <v>7</v>
      </c>
      <c r="M100" s="58"/>
      <c r="N100" s="57"/>
      <c r="O100" s="57"/>
      <c r="P100" s="59"/>
      <c r="Q100" s="57"/>
      <c r="R100" s="57"/>
      <c r="S100" s="59"/>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60">
        <f aca="true" t="shared" si="25" ref="BA100:BA110">total_amount_ba($B$2,$D$2,D100,F100,J100,K100,M100)</f>
        <v>16017</v>
      </c>
      <c r="BB100" s="61">
        <f aca="true" t="shared" si="26" ref="BB100:BB110">BA100+SUM(N100:AZ100)</f>
        <v>16017</v>
      </c>
      <c r="BC100" s="56" t="str">
        <f aca="true" t="shared" si="27" ref="BC100:BC110">SpellNumber(L100,BB100)</f>
        <v>INR  Sixteen Thousand  &amp;Seventeen  Only</v>
      </c>
      <c r="BD100" s="70">
        <v>1015</v>
      </c>
      <c r="BE100" s="73">
        <f t="shared" si="10"/>
        <v>1148.17</v>
      </c>
      <c r="BF100" s="73">
        <f t="shared" si="11"/>
        <v>304500</v>
      </c>
      <c r="BG100" s="73"/>
      <c r="BK100" s="15">
        <f t="shared" si="16"/>
        <v>60.39</v>
      </c>
      <c r="BL100" s="15">
        <f t="shared" si="17"/>
        <v>59.5</v>
      </c>
      <c r="BM100" s="15">
        <f t="shared" si="18"/>
        <v>60.39</v>
      </c>
      <c r="BN100" s="73">
        <v>47.2</v>
      </c>
      <c r="BO100" s="15">
        <f t="shared" si="19"/>
        <v>53.39</v>
      </c>
      <c r="HR100" s="16"/>
      <c r="HS100" s="16"/>
      <c r="HT100" s="16"/>
      <c r="HU100" s="16"/>
      <c r="HV100" s="16"/>
    </row>
    <row r="101" spans="1:230" s="15" customFormat="1" ht="129.75" customHeight="1">
      <c r="A101" s="64">
        <v>89</v>
      </c>
      <c r="B101" s="76" t="s">
        <v>457</v>
      </c>
      <c r="C101" s="72" t="s">
        <v>140</v>
      </c>
      <c r="D101" s="77">
        <v>100</v>
      </c>
      <c r="E101" s="77" t="s">
        <v>379</v>
      </c>
      <c r="F101" s="79">
        <v>54.18</v>
      </c>
      <c r="G101" s="57"/>
      <c r="H101" s="47"/>
      <c r="I101" s="46" t="s">
        <v>39</v>
      </c>
      <c r="J101" s="48">
        <f t="shared" si="24"/>
        <v>1</v>
      </c>
      <c r="K101" s="49" t="s">
        <v>64</v>
      </c>
      <c r="L101" s="49" t="s">
        <v>7</v>
      </c>
      <c r="M101" s="58"/>
      <c r="N101" s="57"/>
      <c r="O101" s="57"/>
      <c r="P101" s="59"/>
      <c r="Q101" s="57"/>
      <c r="R101" s="57"/>
      <c r="S101" s="59"/>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60">
        <f t="shared" si="25"/>
        <v>5418</v>
      </c>
      <c r="BB101" s="61">
        <f t="shared" si="26"/>
        <v>5418</v>
      </c>
      <c r="BC101" s="56" t="str">
        <f t="shared" si="27"/>
        <v>INR  Five Thousand Four Hundred &amp; Eighteen  Only</v>
      </c>
      <c r="BD101" s="70">
        <v>1027</v>
      </c>
      <c r="BE101" s="73">
        <f t="shared" si="10"/>
        <v>1161.74</v>
      </c>
      <c r="BF101" s="73">
        <f t="shared" si="11"/>
        <v>102700</v>
      </c>
      <c r="BG101" s="73"/>
      <c r="BK101" s="15">
        <f t="shared" si="16"/>
        <v>61.29</v>
      </c>
      <c r="BL101" s="15">
        <f t="shared" si="17"/>
        <v>60.39</v>
      </c>
      <c r="BM101" s="15">
        <f t="shared" si="18"/>
        <v>61.29</v>
      </c>
      <c r="BN101" s="73">
        <v>47.9</v>
      </c>
      <c r="BO101" s="15">
        <f t="shared" si="19"/>
        <v>54.18</v>
      </c>
      <c r="HR101" s="16"/>
      <c r="HS101" s="16"/>
      <c r="HT101" s="16"/>
      <c r="HU101" s="16"/>
      <c r="HV101" s="16"/>
    </row>
    <row r="102" spans="1:230" s="15" customFormat="1" ht="99.75">
      <c r="A102" s="64">
        <v>90</v>
      </c>
      <c r="B102" s="93" t="s">
        <v>458</v>
      </c>
      <c r="C102" s="72" t="s">
        <v>141</v>
      </c>
      <c r="D102" s="77">
        <v>2180</v>
      </c>
      <c r="E102" s="77" t="s">
        <v>379</v>
      </c>
      <c r="F102" s="79">
        <v>79.18</v>
      </c>
      <c r="G102" s="57"/>
      <c r="H102" s="47"/>
      <c r="I102" s="46" t="s">
        <v>39</v>
      </c>
      <c r="J102" s="48">
        <f t="shared" si="24"/>
        <v>1</v>
      </c>
      <c r="K102" s="49" t="s">
        <v>64</v>
      </c>
      <c r="L102" s="49" t="s">
        <v>7</v>
      </c>
      <c r="M102" s="58"/>
      <c r="N102" s="57"/>
      <c r="O102" s="57"/>
      <c r="P102" s="59"/>
      <c r="Q102" s="57"/>
      <c r="R102" s="57"/>
      <c r="S102" s="59"/>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60">
        <f t="shared" si="25"/>
        <v>172612.4</v>
      </c>
      <c r="BB102" s="61">
        <f t="shared" si="26"/>
        <v>172612.4</v>
      </c>
      <c r="BC102" s="56" t="str">
        <f t="shared" si="27"/>
        <v>INR  One Lakh Seventy Two Thousand Six Hundred &amp; Twelve  and Paise Forty Only</v>
      </c>
      <c r="BD102" s="70">
        <v>209</v>
      </c>
      <c r="BE102" s="73">
        <f t="shared" si="10"/>
        <v>236.42</v>
      </c>
      <c r="BF102" s="73">
        <f t="shared" si="11"/>
        <v>455620</v>
      </c>
      <c r="BG102" s="73"/>
      <c r="BK102" s="15">
        <f t="shared" si="16"/>
        <v>89.57</v>
      </c>
      <c r="BL102" s="15">
        <f t="shared" si="17"/>
        <v>61.29</v>
      </c>
      <c r="BM102" s="15">
        <f t="shared" si="18"/>
        <v>89.57</v>
      </c>
      <c r="BN102" s="73">
        <v>70</v>
      </c>
      <c r="BO102" s="15">
        <f t="shared" si="19"/>
        <v>79.18</v>
      </c>
      <c r="HR102" s="16"/>
      <c r="HS102" s="16"/>
      <c r="HT102" s="16"/>
      <c r="HU102" s="16"/>
      <c r="HV102" s="16"/>
    </row>
    <row r="103" spans="1:230" s="15" customFormat="1" ht="141.75" customHeight="1">
      <c r="A103" s="64">
        <v>91</v>
      </c>
      <c r="B103" s="93" t="s">
        <v>459</v>
      </c>
      <c r="C103" s="72" t="s">
        <v>142</v>
      </c>
      <c r="D103" s="77">
        <v>817.275</v>
      </c>
      <c r="E103" s="77" t="s">
        <v>379</v>
      </c>
      <c r="F103" s="79">
        <v>75.79</v>
      </c>
      <c r="G103" s="57"/>
      <c r="H103" s="47"/>
      <c r="I103" s="46" t="s">
        <v>39</v>
      </c>
      <c r="J103" s="48">
        <f t="shared" si="24"/>
        <v>1</v>
      </c>
      <c r="K103" s="49" t="s">
        <v>64</v>
      </c>
      <c r="L103" s="49" t="s">
        <v>7</v>
      </c>
      <c r="M103" s="58"/>
      <c r="N103" s="57"/>
      <c r="O103" s="57"/>
      <c r="P103" s="59"/>
      <c r="Q103" s="57"/>
      <c r="R103" s="57"/>
      <c r="S103" s="59"/>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60">
        <f t="shared" si="25"/>
        <v>61941.27</v>
      </c>
      <c r="BB103" s="61">
        <f t="shared" si="26"/>
        <v>61941.27</v>
      </c>
      <c r="BC103" s="56" t="str">
        <f t="shared" si="27"/>
        <v>INR  Sixty One Thousand Nine Hundred &amp; Forty One  and Paise Twenty Seven Only</v>
      </c>
      <c r="BD103" s="70">
        <v>1142</v>
      </c>
      <c r="BE103" s="73">
        <f aca="true" t="shared" si="28" ref="BE103:BE152">BD103*1.12*1.01</f>
        <v>1291.83</v>
      </c>
      <c r="BF103" s="73">
        <f aca="true" t="shared" si="29" ref="BF103:BF152">D103*BD103</f>
        <v>933328.05</v>
      </c>
      <c r="BG103" s="73"/>
      <c r="BK103" s="15">
        <f t="shared" si="16"/>
        <v>85.73</v>
      </c>
      <c r="BL103" s="15">
        <f t="shared" si="17"/>
        <v>89.57</v>
      </c>
      <c r="BM103" s="15">
        <f t="shared" si="18"/>
        <v>85.73</v>
      </c>
      <c r="BN103" s="73">
        <v>67</v>
      </c>
      <c r="BO103" s="15">
        <f t="shared" si="19"/>
        <v>75.79</v>
      </c>
      <c r="HR103" s="16"/>
      <c r="HS103" s="16"/>
      <c r="HT103" s="16"/>
      <c r="HU103" s="16"/>
      <c r="HV103" s="16"/>
    </row>
    <row r="104" spans="1:230" s="15" customFormat="1" ht="141.75" customHeight="1">
      <c r="A104" s="64">
        <v>92</v>
      </c>
      <c r="B104" s="76" t="s">
        <v>460</v>
      </c>
      <c r="C104" s="72" t="s">
        <v>143</v>
      </c>
      <c r="D104" s="77">
        <v>600</v>
      </c>
      <c r="E104" s="77" t="s">
        <v>379</v>
      </c>
      <c r="F104" s="79">
        <v>76.58</v>
      </c>
      <c r="G104" s="57"/>
      <c r="H104" s="47"/>
      <c r="I104" s="46" t="s">
        <v>39</v>
      </c>
      <c r="J104" s="48">
        <f>IF(I104="Less(-)",-1,1)</f>
        <v>1</v>
      </c>
      <c r="K104" s="49" t="s">
        <v>64</v>
      </c>
      <c r="L104" s="49" t="s">
        <v>7</v>
      </c>
      <c r="M104" s="58"/>
      <c r="N104" s="57"/>
      <c r="O104" s="57"/>
      <c r="P104" s="59"/>
      <c r="Q104" s="57"/>
      <c r="R104" s="57"/>
      <c r="S104" s="59"/>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60">
        <f>total_amount_ba($B$2,$D$2,D104,F104,J104,K104,M104)</f>
        <v>45948</v>
      </c>
      <c r="BB104" s="61">
        <f>BA104+SUM(N104:AZ104)</f>
        <v>45948</v>
      </c>
      <c r="BC104" s="56" t="str">
        <f>SpellNumber(L104,BB104)</f>
        <v>INR  Forty Five Thousand Nine Hundred &amp; Forty Eight  Only</v>
      </c>
      <c r="BD104" s="70">
        <v>1178</v>
      </c>
      <c r="BE104" s="73">
        <f t="shared" si="28"/>
        <v>1332.55</v>
      </c>
      <c r="BF104" s="73">
        <f t="shared" si="29"/>
        <v>706800</v>
      </c>
      <c r="BG104" s="73"/>
      <c r="BK104" s="15">
        <f t="shared" si="16"/>
        <v>86.63</v>
      </c>
      <c r="BL104" s="15">
        <f t="shared" si="17"/>
        <v>85.73</v>
      </c>
      <c r="BM104" s="15">
        <f t="shared" si="18"/>
        <v>86.63</v>
      </c>
      <c r="BN104" s="73">
        <v>67.7</v>
      </c>
      <c r="BO104" s="15">
        <f t="shared" si="19"/>
        <v>76.58</v>
      </c>
      <c r="HR104" s="16"/>
      <c r="HS104" s="16"/>
      <c r="HT104" s="16"/>
      <c r="HU104" s="16"/>
      <c r="HV104" s="16"/>
    </row>
    <row r="105" spans="1:230" s="15" customFormat="1" ht="141.75" customHeight="1">
      <c r="A105" s="64">
        <v>93</v>
      </c>
      <c r="B105" s="76" t="s">
        <v>461</v>
      </c>
      <c r="C105" s="72" t="s">
        <v>144</v>
      </c>
      <c r="D105" s="77">
        <v>300</v>
      </c>
      <c r="E105" s="77" t="s">
        <v>379</v>
      </c>
      <c r="F105" s="79">
        <v>77.37</v>
      </c>
      <c r="G105" s="57"/>
      <c r="H105" s="47"/>
      <c r="I105" s="46" t="s">
        <v>39</v>
      </c>
      <c r="J105" s="48">
        <f>IF(I105="Less(-)",-1,1)</f>
        <v>1</v>
      </c>
      <c r="K105" s="49" t="s">
        <v>64</v>
      </c>
      <c r="L105" s="49" t="s">
        <v>7</v>
      </c>
      <c r="M105" s="58"/>
      <c r="N105" s="57"/>
      <c r="O105" s="57"/>
      <c r="P105" s="59"/>
      <c r="Q105" s="57"/>
      <c r="R105" s="57"/>
      <c r="S105" s="59"/>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60">
        <f>total_amount_ba($B$2,$D$2,D105,F105,J105,K105,M105)</f>
        <v>23211</v>
      </c>
      <c r="BB105" s="61">
        <f>BA105+SUM(N105:AZ105)</f>
        <v>23211</v>
      </c>
      <c r="BC105" s="56" t="str">
        <f>SpellNumber(L105,BB105)</f>
        <v>INR  Twenty Three Thousand Two Hundred &amp; Eleven  Only</v>
      </c>
      <c r="BD105" s="70">
        <v>906</v>
      </c>
      <c r="BE105" s="73">
        <f t="shared" si="28"/>
        <v>1024.87</v>
      </c>
      <c r="BF105" s="73">
        <f t="shared" si="29"/>
        <v>271800</v>
      </c>
      <c r="BG105" s="73"/>
      <c r="BK105" s="15">
        <f t="shared" si="16"/>
        <v>87.52</v>
      </c>
      <c r="BL105" s="15">
        <f t="shared" si="17"/>
        <v>86.63</v>
      </c>
      <c r="BM105" s="15">
        <f t="shared" si="18"/>
        <v>87.52</v>
      </c>
      <c r="BN105" s="73">
        <v>68.4</v>
      </c>
      <c r="BO105" s="15">
        <f t="shared" si="19"/>
        <v>77.37</v>
      </c>
      <c r="HR105" s="16"/>
      <c r="HS105" s="16"/>
      <c r="HT105" s="16"/>
      <c r="HU105" s="16"/>
      <c r="HV105" s="16"/>
    </row>
    <row r="106" spans="1:230" s="15" customFormat="1" ht="140.25" customHeight="1">
      <c r="A106" s="64">
        <v>94</v>
      </c>
      <c r="B106" s="76" t="s">
        <v>462</v>
      </c>
      <c r="C106" s="72" t="s">
        <v>145</v>
      </c>
      <c r="D106" s="77">
        <v>300</v>
      </c>
      <c r="E106" s="77" t="s">
        <v>379</v>
      </c>
      <c r="F106" s="79">
        <v>78.17</v>
      </c>
      <c r="G106" s="57"/>
      <c r="H106" s="47"/>
      <c r="I106" s="46" t="s">
        <v>39</v>
      </c>
      <c r="J106" s="48">
        <f>IF(I106="Less(-)",-1,1)</f>
        <v>1</v>
      </c>
      <c r="K106" s="49" t="s">
        <v>64</v>
      </c>
      <c r="L106" s="49" t="s">
        <v>7</v>
      </c>
      <c r="M106" s="58"/>
      <c r="N106" s="57"/>
      <c r="O106" s="57"/>
      <c r="P106" s="59"/>
      <c r="Q106" s="57"/>
      <c r="R106" s="57"/>
      <c r="S106" s="59"/>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60">
        <f>total_amount_ba($B$2,$D$2,D106,F106,J106,K106,M106)</f>
        <v>23451</v>
      </c>
      <c r="BB106" s="61">
        <f>BA106+SUM(N106:AZ106)</f>
        <v>23451</v>
      </c>
      <c r="BC106" s="56" t="str">
        <f>SpellNumber(L106,BB106)</f>
        <v>INR  Twenty Three Thousand Four Hundred &amp; Fifty One  Only</v>
      </c>
      <c r="BD106" s="70">
        <v>942</v>
      </c>
      <c r="BE106" s="73">
        <f t="shared" si="28"/>
        <v>1065.59</v>
      </c>
      <c r="BF106" s="73">
        <f t="shared" si="29"/>
        <v>282600</v>
      </c>
      <c r="BG106" s="73"/>
      <c r="BK106" s="15">
        <f t="shared" si="16"/>
        <v>88.43</v>
      </c>
      <c r="BL106" s="15">
        <f t="shared" si="17"/>
        <v>87.52</v>
      </c>
      <c r="BM106" s="15">
        <f t="shared" si="18"/>
        <v>88.43</v>
      </c>
      <c r="BN106" s="73">
        <v>69.1</v>
      </c>
      <c r="BO106" s="15">
        <f t="shared" si="19"/>
        <v>78.17</v>
      </c>
      <c r="HR106" s="16"/>
      <c r="HS106" s="16"/>
      <c r="HT106" s="16"/>
      <c r="HU106" s="16"/>
      <c r="HV106" s="16"/>
    </row>
    <row r="107" spans="1:230" s="15" customFormat="1" ht="140.25" customHeight="1">
      <c r="A107" s="64">
        <v>95</v>
      </c>
      <c r="B107" s="76" t="s">
        <v>463</v>
      </c>
      <c r="C107" s="72" t="s">
        <v>146</v>
      </c>
      <c r="D107" s="77">
        <v>100</v>
      </c>
      <c r="E107" s="77" t="s">
        <v>379</v>
      </c>
      <c r="F107" s="79">
        <v>78.96</v>
      </c>
      <c r="G107" s="57"/>
      <c r="H107" s="47"/>
      <c r="I107" s="46" t="s">
        <v>39</v>
      </c>
      <c r="J107" s="48">
        <f>IF(I107="Less(-)",-1,1)</f>
        <v>1</v>
      </c>
      <c r="K107" s="49" t="s">
        <v>64</v>
      </c>
      <c r="L107" s="49" t="s">
        <v>7</v>
      </c>
      <c r="M107" s="58"/>
      <c r="N107" s="57"/>
      <c r="O107" s="57"/>
      <c r="P107" s="59"/>
      <c r="Q107" s="57"/>
      <c r="R107" s="57"/>
      <c r="S107" s="59"/>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60">
        <f>total_amount_ba($B$2,$D$2,D107,F107,J107,K107,M107)</f>
        <v>7896</v>
      </c>
      <c r="BB107" s="61">
        <f>BA107+SUM(N107:AZ107)</f>
        <v>7896</v>
      </c>
      <c r="BC107" s="56" t="str">
        <f>SpellNumber(L107,BB107)</f>
        <v>INR  Seven Thousand Eight Hundred &amp; Ninety Six  Only</v>
      </c>
      <c r="BD107" s="70">
        <v>713</v>
      </c>
      <c r="BE107" s="73">
        <f t="shared" si="28"/>
        <v>806.55</v>
      </c>
      <c r="BF107" s="73">
        <f t="shared" si="29"/>
        <v>71300</v>
      </c>
      <c r="BG107" s="73"/>
      <c r="BK107" s="15">
        <f t="shared" si="16"/>
        <v>89.32</v>
      </c>
      <c r="BL107" s="15">
        <f t="shared" si="17"/>
        <v>88.43</v>
      </c>
      <c r="BM107" s="15">
        <f t="shared" si="18"/>
        <v>89.32</v>
      </c>
      <c r="BN107" s="73">
        <v>69.8</v>
      </c>
      <c r="BO107" s="15">
        <f t="shared" si="19"/>
        <v>78.96</v>
      </c>
      <c r="HR107" s="16"/>
      <c r="HS107" s="16"/>
      <c r="HT107" s="16"/>
      <c r="HU107" s="16"/>
      <c r="HV107" s="16"/>
    </row>
    <row r="108" spans="1:230" s="15" customFormat="1" ht="96.75" customHeight="1">
      <c r="A108" s="64">
        <v>96</v>
      </c>
      <c r="B108" s="76" t="s">
        <v>464</v>
      </c>
      <c r="C108" s="72" t="s">
        <v>147</v>
      </c>
      <c r="D108" s="77">
        <v>300</v>
      </c>
      <c r="E108" s="77" t="s">
        <v>379</v>
      </c>
      <c r="F108" s="79">
        <v>7.92</v>
      </c>
      <c r="G108" s="57"/>
      <c r="H108" s="47"/>
      <c r="I108" s="46" t="s">
        <v>39</v>
      </c>
      <c r="J108" s="48">
        <f t="shared" si="24"/>
        <v>1</v>
      </c>
      <c r="K108" s="49" t="s">
        <v>64</v>
      </c>
      <c r="L108" s="49" t="s">
        <v>7</v>
      </c>
      <c r="M108" s="58"/>
      <c r="N108" s="57"/>
      <c r="O108" s="57"/>
      <c r="P108" s="59"/>
      <c r="Q108" s="57"/>
      <c r="R108" s="57"/>
      <c r="S108" s="59"/>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60">
        <f t="shared" si="25"/>
        <v>2376</v>
      </c>
      <c r="BB108" s="61">
        <f t="shared" si="26"/>
        <v>2376</v>
      </c>
      <c r="BC108" s="56" t="str">
        <f t="shared" si="27"/>
        <v>INR  Two Thousand Three Hundred &amp; Seventy Six  Only</v>
      </c>
      <c r="BD108" s="70">
        <v>749</v>
      </c>
      <c r="BE108" s="73">
        <f t="shared" si="28"/>
        <v>847.27</v>
      </c>
      <c r="BF108" s="73">
        <f t="shared" si="29"/>
        <v>224700</v>
      </c>
      <c r="BG108" s="73"/>
      <c r="BK108" s="15">
        <f t="shared" si="16"/>
        <v>8.96</v>
      </c>
      <c r="BL108" s="15">
        <f t="shared" si="17"/>
        <v>89.32</v>
      </c>
      <c r="BM108" s="15">
        <f t="shared" si="18"/>
        <v>8.96</v>
      </c>
      <c r="BN108" s="73">
        <v>7</v>
      </c>
      <c r="BO108" s="15">
        <f t="shared" si="19"/>
        <v>7.92</v>
      </c>
      <c r="HR108" s="16"/>
      <c r="HS108" s="16"/>
      <c r="HT108" s="16"/>
      <c r="HU108" s="16"/>
      <c r="HV108" s="16"/>
    </row>
    <row r="109" spans="1:230" s="15" customFormat="1" ht="79.5" customHeight="1">
      <c r="A109" s="64">
        <v>97</v>
      </c>
      <c r="B109" s="76" t="s">
        <v>281</v>
      </c>
      <c r="C109" s="72" t="s">
        <v>148</v>
      </c>
      <c r="D109" s="77">
        <v>200</v>
      </c>
      <c r="E109" s="77" t="s">
        <v>379</v>
      </c>
      <c r="F109" s="79">
        <v>12.44</v>
      </c>
      <c r="G109" s="57"/>
      <c r="H109" s="47"/>
      <c r="I109" s="46" t="s">
        <v>39</v>
      </c>
      <c r="J109" s="48">
        <f t="shared" si="24"/>
        <v>1</v>
      </c>
      <c r="K109" s="49" t="s">
        <v>64</v>
      </c>
      <c r="L109" s="49" t="s">
        <v>7</v>
      </c>
      <c r="M109" s="58"/>
      <c r="N109" s="57"/>
      <c r="O109" s="57"/>
      <c r="P109" s="59"/>
      <c r="Q109" s="57"/>
      <c r="R109" s="57"/>
      <c r="S109" s="59"/>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60">
        <f t="shared" si="25"/>
        <v>2488</v>
      </c>
      <c r="BB109" s="61">
        <f t="shared" si="26"/>
        <v>2488</v>
      </c>
      <c r="BC109" s="56" t="str">
        <f t="shared" si="27"/>
        <v>INR  Two Thousand Four Hundred &amp; Eighty Eight  Only</v>
      </c>
      <c r="BD109" s="70">
        <v>2306</v>
      </c>
      <c r="BE109" s="73">
        <f t="shared" si="28"/>
        <v>2608.55</v>
      </c>
      <c r="BF109" s="73">
        <f t="shared" si="29"/>
        <v>461200</v>
      </c>
      <c r="BG109" s="73"/>
      <c r="BK109" s="15">
        <f t="shared" si="16"/>
        <v>14.07</v>
      </c>
      <c r="BL109" s="15">
        <f t="shared" si="17"/>
        <v>8.96</v>
      </c>
      <c r="BM109" s="15">
        <f t="shared" si="18"/>
        <v>14.07</v>
      </c>
      <c r="BN109" s="73">
        <v>11</v>
      </c>
      <c r="BO109" s="15">
        <f t="shared" si="19"/>
        <v>12.44</v>
      </c>
      <c r="HR109" s="16"/>
      <c r="HS109" s="16"/>
      <c r="HT109" s="16"/>
      <c r="HU109" s="16"/>
      <c r="HV109" s="16"/>
    </row>
    <row r="110" spans="1:230" s="15" customFormat="1" ht="99.75" customHeight="1">
      <c r="A110" s="64">
        <v>98</v>
      </c>
      <c r="B110" s="76" t="s">
        <v>282</v>
      </c>
      <c r="C110" s="72" t="s">
        <v>149</v>
      </c>
      <c r="D110" s="77">
        <v>94.7</v>
      </c>
      <c r="E110" s="78" t="s">
        <v>246</v>
      </c>
      <c r="F110" s="79">
        <v>134.61</v>
      </c>
      <c r="G110" s="57"/>
      <c r="H110" s="47"/>
      <c r="I110" s="46" t="s">
        <v>39</v>
      </c>
      <c r="J110" s="48">
        <f t="shared" si="24"/>
        <v>1</v>
      </c>
      <c r="K110" s="49" t="s">
        <v>64</v>
      </c>
      <c r="L110" s="49" t="s">
        <v>7</v>
      </c>
      <c r="M110" s="58"/>
      <c r="N110" s="57"/>
      <c r="O110" s="57"/>
      <c r="P110" s="59"/>
      <c r="Q110" s="57"/>
      <c r="R110" s="57"/>
      <c r="S110" s="59"/>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60">
        <f t="shared" si="25"/>
        <v>12747.57</v>
      </c>
      <c r="BB110" s="61">
        <f t="shared" si="26"/>
        <v>12747.57</v>
      </c>
      <c r="BC110" s="56" t="str">
        <f t="shared" si="27"/>
        <v>INR  Twelve Thousand Seven Hundred &amp; Forty Seven  and Paise Fifty Seven Only</v>
      </c>
      <c r="BD110" s="70">
        <v>2318</v>
      </c>
      <c r="BE110" s="73">
        <f t="shared" si="28"/>
        <v>2622.12</v>
      </c>
      <c r="BF110" s="73">
        <f t="shared" si="29"/>
        <v>219514.6</v>
      </c>
      <c r="BG110" s="73"/>
      <c r="BK110" s="15">
        <f t="shared" si="16"/>
        <v>152.27</v>
      </c>
      <c r="BL110" s="15">
        <f t="shared" si="17"/>
        <v>14.07</v>
      </c>
      <c r="BM110" s="15">
        <f t="shared" si="18"/>
        <v>152.27</v>
      </c>
      <c r="BN110" s="73">
        <v>119</v>
      </c>
      <c r="BO110" s="15">
        <f t="shared" si="19"/>
        <v>134.61</v>
      </c>
      <c r="HR110" s="16"/>
      <c r="HS110" s="16"/>
      <c r="HT110" s="16"/>
      <c r="HU110" s="16"/>
      <c r="HV110" s="16"/>
    </row>
    <row r="111" spans="1:230" s="15" customFormat="1" ht="114.75" customHeight="1">
      <c r="A111" s="64">
        <v>99</v>
      </c>
      <c r="B111" s="93" t="s">
        <v>465</v>
      </c>
      <c r="C111" s="72" t="s">
        <v>150</v>
      </c>
      <c r="D111" s="77">
        <v>23.88</v>
      </c>
      <c r="E111" s="77" t="s">
        <v>269</v>
      </c>
      <c r="F111" s="79">
        <v>11185.31</v>
      </c>
      <c r="G111" s="57"/>
      <c r="H111" s="47"/>
      <c r="I111" s="46" t="s">
        <v>39</v>
      </c>
      <c r="J111" s="48">
        <f aca="true" t="shared" si="30" ref="J111:J137">IF(I111="Less(-)",-1,1)</f>
        <v>1</v>
      </c>
      <c r="K111" s="49" t="s">
        <v>64</v>
      </c>
      <c r="L111" s="49" t="s">
        <v>7</v>
      </c>
      <c r="M111" s="58"/>
      <c r="N111" s="57"/>
      <c r="O111" s="57"/>
      <c r="P111" s="59"/>
      <c r="Q111" s="57"/>
      <c r="R111" s="57"/>
      <c r="S111" s="59"/>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60">
        <f aca="true" t="shared" si="31" ref="BA111:BA137">total_amount_ba($B$2,$D$2,D111,F111,J111,K111,M111)</f>
        <v>267105.2</v>
      </c>
      <c r="BB111" s="61">
        <f aca="true" t="shared" si="32" ref="BB111:BB137">BA111+SUM(N111:AZ111)</f>
        <v>267105.2</v>
      </c>
      <c r="BC111" s="56" t="str">
        <f aca="true" t="shared" si="33" ref="BC111:BC137">SpellNumber(L111,BB111)</f>
        <v>INR  Two Lakh Sixty Seven Thousand One Hundred &amp; Five  and Paise Twenty Only</v>
      </c>
      <c r="BD111" s="70">
        <v>812</v>
      </c>
      <c r="BE111" s="73">
        <f t="shared" si="28"/>
        <v>918.53</v>
      </c>
      <c r="BF111" s="73">
        <f t="shared" si="29"/>
        <v>19390.56</v>
      </c>
      <c r="BG111" s="73"/>
      <c r="BK111" s="15">
        <f t="shared" si="16"/>
        <v>12652.82</v>
      </c>
      <c r="BL111" s="15">
        <f t="shared" si="17"/>
        <v>152.27</v>
      </c>
      <c r="BM111" s="15">
        <f t="shared" si="18"/>
        <v>12652.82</v>
      </c>
      <c r="BN111" s="73">
        <v>9888</v>
      </c>
      <c r="BO111" s="15">
        <f t="shared" si="19"/>
        <v>11185.31</v>
      </c>
      <c r="HR111" s="16"/>
      <c r="HS111" s="16"/>
      <c r="HT111" s="16"/>
      <c r="HU111" s="16"/>
      <c r="HV111" s="16"/>
    </row>
    <row r="112" spans="1:230" s="15" customFormat="1" ht="96" customHeight="1">
      <c r="A112" s="64">
        <v>100</v>
      </c>
      <c r="B112" s="76" t="s">
        <v>283</v>
      </c>
      <c r="C112" s="72" t="s">
        <v>151</v>
      </c>
      <c r="D112" s="77">
        <v>1</v>
      </c>
      <c r="E112" s="78" t="s">
        <v>374</v>
      </c>
      <c r="F112" s="79">
        <v>94136.2</v>
      </c>
      <c r="G112" s="57"/>
      <c r="H112" s="47"/>
      <c r="I112" s="46" t="s">
        <v>39</v>
      </c>
      <c r="J112" s="48">
        <f t="shared" si="30"/>
        <v>1</v>
      </c>
      <c r="K112" s="49" t="s">
        <v>64</v>
      </c>
      <c r="L112" s="49" t="s">
        <v>7</v>
      </c>
      <c r="M112" s="58"/>
      <c r="N112" s="57"/>
      <c r="O112" s="57"/>
      <c r="P112" s="59"/>
      <c r="Q112" s="57"/>
      <c r="R112" s="57"/>
      <c r="S112" s="59"/>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60">
        <f t="shared" si="31"/>
        <v>94136.2</v>
      </c>
      <c r="BB112" s="61">
        <f t="shared" si="32"/>
        <v>94136.2</v>
      </c>
      <c r="BC112" s="56" t="str">
        <f t="shared" si="33"/>
        <v>INR  Ninety Four Thousand One Hundred &amp; Thirty Six  and Paise Twenty Only</v>
      </c>
      <c r="BD112" s="70">
        <v>1162</v>
      </c>
      <c r="BE112" s="73">
        <f t="shared" si="28"/>
        <v>1314.45</v>
      </c>
      <c r="BF112" s="73">
        <f t="shared" si="29"/>
        <v>1162</v>
      </c>
      <c r="BG112" s="73"/>
      <c r="BK112" s="15">
        <f t="shared" si="16"/>
        <v>106486.87</v>
      </c>
      <c r="BL112" s="15" t="e">
        <f>ROUND(#REF!*1.12*1.01,2)</f>
        <v>#REF!</v>
      </c>
      <c r="BM112" s="15">
        <f t="shared" si="18"/>
        <v>106486.87</v>
      </c>
      <c r="BN112" s="73">
        <v>83218</v>
      </c>
      <c r="BO112" s="15">
        <f t="shared" si="19"/>
        <v>94136.2</v>
      </c>
      <c r="HR112" s="16"/>
      <c r="HS112" s="16"/>
      <c r="HT112" s="16"/>
      <c r="HU112" s="16"/>
      <c r="HV112" s="16"/>
    </row>
    <row r="113" spans="1:230" s="15" customFormat="1" ht="159" customHeight="1">
      <c r="A113" s="64">
        <v>101</v>
      </c>
      <c r="B113" s="76" t="s">
        <v>284</v>
      </c>
      <c r="C113" s="72" t="s">
        <v>152</v>
      </c>
      <c r="D113" s="77">
        <v>30</v>
      </c>
      <c r="E113" s="78" t="s">
        <v>246</v>
      </c>
      <c r="F113" s="79">
        <v>3007.86</v>
      </c>
      <c r="G113" s="57"/>
      <c r="H113" s="47"/>
      <c r="I113" s="46" t="s">
        <v>39</v>
      </c>
      <c r="J113" s="48">
        <f t="shared" si="30"/>
        <v>1</v>
      </c>
      <c r="K113" s="49" t="s">
        <v>64</v>
      </c>
      <c r="L113" s="49" t="s">
        <v>7</v>
      </c>
      <c r="M113" s="58"/>
      <c r="N113" s="57"/>
      <c r="O113" s="57"/>
      <c r="P113" s="59"/>
      <c r="Q113" s="57"/>
      <c r="R113" s="57"/>
      <c r="S113" s="59"/>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60">
        <f t="shared" si="31"/>
        <v>90235.8</v>
      </c>
      <c r="BB113" s="61">
        <f t="shared" si="32"/>
        <v>90235.8</v>
      </c>
      <c r="BC113" s="56" t="str">
        <f t="shared" si="33"/>
        <v>INR  Ninety Thousand Two Hundred &amp; Thirty Five  and Paise Eighty Only</v>
      </c>
      <c r="BD113" s="70">
        <v>1171</v>
      </c>
      <c r="BE113" s="73">
        <f t="shared" si="28"/>
        <v>1324.64</v>
      </c>
      <c r="BF113" s="73">
        <f t="shared" si="29"/>
        <v>35130</v>
      </c>
      <c r="BG113" s="73"/>
      <c r="BK113" s="15">
        <f t="shared" si="16"/>
        <v>3402.49</v>
      </c>
      <c r="BL113" s="15">
        <f t="shared" si="17"/>
        <v>106486.87</v>
      </c>
      <c r="BM113" s="15">
        <f t="shared" si="18"/>
        <v>3402.49</v>
      </c>
      <c r="BN113" s="73">
        <v>2659</v>
      </c>
      <c r="BO113" s="15">
        <f t="shared" si="19"/>
        <v>3007.86</v>
      </c>
      <c r="HR113" s="16"/>
      <c r="HS113" s="16"/>
      <c r="HT113" s="16"/>
      <c r="HU113" s="16"/>
      <c r="HV113" s="16"/>
    </row>
    <row r="114" spans="1:230" s="15" customFormat="1" ht="240" customHeight="1">
      <c r="A114" s="64">
        <v>102</v>
      </c>
      <c r="B114" s="95" t="s">
        <v>285</v>
      </c>
      <c r="C114" s="72" t="s">
        <v>153</v>
      </c>
      <c r="D114" s="77">
        <v>115</v>
      </c>
      <c r="E114" s="78" t="s">
        <v>248</v>
      </c>
      <c r="F114" s="79">
        <v>315.6</v>
      </c>
      <c r="G114" s="57"/>
      <c r="H114" s="47"/>
      <c r="I114" s="46" t="s">
        <v>39</v>
      </c>
      <c r="J114" s="48">
        <f t="shared" si="30"/>
        <v>1</v>
      </c>
      <c r="K114" s="49" t="s">
        <v>64</v>
      </c>
      <c r="L114" s="49" t="s">
        <v>7</v>
      </c>
      <c r="M114" s="58"/>
      <c r="N114" s="57"/>
      <c r="O114" s="57"/>
      <c r="P114" s="59"/>
      <c r="Q114" s="57"/>
      <c r="R114" s="57"/>
      <c r="S114" s="59"/>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60">
        <f t="shared" si="31"/>
        <v>36294</v>
      </c>
      <c r="BB114" s="61">
        <f t="shared" si="32"/>
        <v>36294</v>
      </c>
      <c r="BC114" s="56" t="str">
        <f t="shared" si="33"/>
        <v>INR  Thirty Six Thousand Two Hundred &amp; Ninety Four  Only</v>
      </c>
      <c r="BD114" s="70">
        <v>2252.09</v>
      </c>
      <c r="BE114" s="73">
        <f t="shared" si="28"/>
        <v>2547.56</v>
      </c>
      <c r="BF114" s="73">
        <f t="shared" si="29"/>
        <v>258990.35</v>
      </c>
      <c r="BG114" s="73"/>
      <c r="BK114" s="15">
        <f t="shared" si="16"/>
        <v>357.01</v>
      </c>
      <c r="BL114" s="15">
        <f t="shared" si="17"/>
        <v>3402.49</v>
      </c>
      <c r="BM114" s="15">
        <f t="shared" si="18"/>
        <v>357.01</v>
      </c>
      <c r="BN114" s="73">
        <v>279</v>
      </c>
      <c r="BO114" s="15">
        <f t="shared" si="19"/>
        <v>315.6</v>
      </c>
      <c r="HR114" s="16"/>
      <c r="HS114" s="16"/>
      <c r="HT114" s="16"/>
      <c r="HU114" s="16"/>
      <c r="HV114" s="16"/>
    </row>
    <row r="115" spans="1:230" s="15" customFormat="1" ht="355.5" customHeight="1">
      <c r="A115" s="64">
        <v>103</v>
      </c>
      <c r="B115" s="95" t="s">
        <v>466</v>
      </c>
      <c r="C115" s="72" t="s">
        <v>154</v>
      </c>
      <c r="D115" s="77">
        <v>11.34</v>
      </c>
      <c r="E115" s="78" t="s">
        <v>373</v>
      </c>
      <c r="F115" s="79">
        <v>2757.87</v>
      </c>
      <c r="G115" s="57"/>
      <c r="H115" s="47"/>
      <c r="I115" s="46" t="s">
        <v>39</v>
      </c>
      <c r="J115" s="48">
        <f t="shared" si="30"/>
        <v>1</v>
      </c>
      <c r="K115" s="49" t="s">
        <v>64</v>
      </c>
      <c r="L115" s="49" t="s">
        <v>7</v>
      </c>
      <c r="M115" s="58"/>
      <c r="N115" s="57"/>
      <c r="O115" s="57"/>
      <c r="P115" s="59"/>
      <c r="Q115" s="57"/>
      <c r="R115" s="57"/>
      <c r="S115" s="59"/>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60">
        <f t="shared" si="31"/>
        <v>31274.25</v>
      </c>
      <c r="BB115" s="61">
        <f t="shared" si="32"/>
        <v>31274.25</v>
      </c>
      <c r="BC115" s="56" t="str">
        <f t="shared" si="33"/>
        <v>INR  Thirty One Thousand Two Hundred &amp; Seventy Four  and Paise Twenty Five Only</v>
      </c>
      <c r="BD115" s="70">
        <v>2279.12</v>
      </c>
      <c r="BE115" s="73">
        <f t="shared" si="28"/>
        <v>2578.14</v>
      </c>
      <c r="BF115" s="73">
        <f t="shared" si="29"/>
        <v>25845.22</v>
      </c>
      <c r="BG115" s="73"/>
      <c r="BK115" s="15">
        <f t="shared" si="16"/>
        <v>3119.7</v>
      </c>
      <c r="BL115" s="15">
        <f t="shared" si="17"/>
        <v>357.01</v>
      </c>
      <c r="BM115" s="15">
        <f t="shared" si="18"/>
        <v>3119.7</v>
      </c>
      <c r="BN115" s="73">
        <v>2438</v>
      </c>
      <c r="BO115" s="15">
        <f t="shared" si="19"/>
        <v>2757.87</v>
      </c>
      <c r="HR115" s="16"/>
      <c r="HS115" s="16"/>
      <c r="HT115" s="16"/>
      <c r="HU115" s="16"/>
      <c r="HV115" s="16"/>
    </row>
    <row r="116" spans="1:230" s="15" customFormat="1" ht="351.75" customHeight="1">
      <c r="A116" s="64">
        <v>104</v>
      </c>
      <c r="B116" s="95" t="s">
        <v>467</v>
      </c>
      <c r="C116" s="72" t="s">
        <v>155</v>
      </c>
      <c r="D116" s="77">
        <v>11.34</v>
      </c>
      <c r="E116" s="78" t="s">
        <v>373</v>
      </c>
      <c r="F116" s="79">
        <v>2773.7</v>
      </c>
      <c r="G116" s="57"/>
      <c r="H116" s="47"/>
      <c r="I116" s="46" t="s">
        <v>39</v>
      </c>
      <c r="J116" s="48">
        <f t="shared" si="30"/>
        <v>1</v>
      </c>
      <c r="K116" s="49" t="s">
        <v>64</v>
      </c>
      <c r="L116" s="49" t="s">
        <v>7</v>
      </c>
      <c r="M116" s="58"/>
      <c r="N116" s="57"/>
      <c r="O116" s="57"/>
      <c r="P116" s="59"/>
      <c r="Q116" s="57"/>
      <c r="R116" s="57"/>
      <c r="S116" s="59"/>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60">
        <f t="shared" si="31"/>
        <v>31453.76</v>
      </c>
      <c r="BB116" s="61">
        <f t="shared" si="32"/>
        <v>31453.76</v>
      </c>
      <c r="BC116" s="56" t="str">
        <f t="shared" si="33"/>
        <v>INR  Thirty One Thousand Four Hundred &amp; Fifty Three  and Paise Seventy Six Only</v>
      </c>
      <c r="BD116" s="70">
        <v>1508</v>
      </c>
      <c r="BE116" s="73">
        <f t="shared" si="28"/>
        <v>1705.85</v>
      </c>
      <c r="BF116" s="73">
        <f t="shared" si="29"/>
        <v>17100.72</v>
      </c>
      <c r="BG116" s="73"/>
      <c r="BK116" s="15">
        <f t="shared" si="16"/>
        <v>3137.61</v>
      </c>
      <c r="BL116" s="15">
        <f t="shared" si="17"/>
        <v>3119.7</v>
      </c>
      <c r="BM116" s="15">
        <f t="shared" si="18"/>
        <v>3137.61</v>
      </c>
      <c r="BN116" s="73">
        <v>2452</v>
      </c>
      <c r="BO116" s="15">
        <f t="shared" si="19"/>
        <v>2773.7</v>
      </c>
      <c r="HR116" s="16"/>
      <c r="HS116" s="16"/>
      <c r="HT116" s="16"/>
      <c r="HU116" s="16"/>
      <c r="HV116" s="16"/>
    </row>
    <row r="117" spans="1:230" s="15" customFormat="1" ht="343.5" customHeight="1">
      <c r="A117" s="64">
        <v>105</v>
      </c>
      <c r="B117" s="95" t="s">
        <v>468</v>
      </c>
      <c r="C117" s="72" t="s">
        <v>156</v>
      </c>
      <c r="D117" s="77">
        <v>7.56</v>
      </c>
      <c r="E117" s="78" t="s">
        <v>373</v>
      </c>
      <c r="F117" s="79">
        <v>2789.54</v>
      </c>
      <c r="G117" s="57"/>
      <c r="H117" s="47"/>
      <c r="I117" s="46" t="s">
        <v>39</v>
      </c>
      <c r="J117" s="48">
        <f t="shared" si="30"/>
        <v>1</v>
      </c>
      <c r="K117" s="49" t="s">
        <v>64</v>
      </c>
      <c r="L117" s="49" t="s">
        <v>7</v>
      </c>
      <c r="M117" s="58"/>
      <c r="N117" s="57"/>
      <c r="O117" s="57"/>
      <c r="P117" s="59"/>
      <c r="Q117" s="57"/>
      <c r="R117" s="57"/>
      <c r="S117" s="59"/>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60">
        <f t="shared" si="31"/>
        <v>21088.92</v>
      </c>
      <c r="BB117" s="61">
        <f t="shared" si="32"/>
        <v>21088.92</v>
      </c>
      <c r="BC117" s="56" t="str">
        <f t="shared" si="33"/>
        <v>INR  Twenty One Thousand  &amp;Eighty Eight  and Paise Ninety Two Only</v>
      </c>
      <c r="BD117" s="70">
        <v>1526.1</v>
      </c>
      <c r="BE117" s="73">
        <f t="shared" si="28"/>
        <v>1726.32</v>
      </c>
      <c r="BF117" s="73">
        <f t="shared" si="29"/>
        <v>11537.32</v>
      </c>
      <c r="BG117" s="73"/>
      <c r="BK117" s="15">
        <f t="shared" si="16"/>
        <v>3155.53</v>
      </c>
      <c r="BL117" s="15">
        <f t="shared" si="17"/>
        <v>3137.61</v>
      </c>
      <c r="BM117" s="15">
        <f t="shared" si="18"/>
        <v>3155.53</v>
      </c>
      <c r="BN117" s="73">
        <v>2466</v>
      </c>
      <c r="BO117" s="15">
        <f t="shared" si="19"/>
        <v>2789.54</v>
      </c>
      <c r="HR117" s="16"/>
      <c r="HS117" s="16"/>
      <c r="HT117" s="16"/>
      <c r="HU117" s="16"/>
      <c r="HV117" s="16"/>
    </row>
    <row r="118" spans="1:230" s="15" customFormat="1" ht="368.25" customHeight="1">
      <c r="A118" s="64">
        <v>106</v>
      </c>
      <c r="B118" s="95" t="s">
        <v>469</v>
      </c>
      <c r="C118" s="72" t="s">
        <v>157</v>
      </c>
      <c r="D118" s="77">
        <v>7.56</v>
      </c>
      <c r="E118" s="78" t="s">
        <v>373</v>
      </c>
      <c r="F118" s="79">
        <v>2805.38</v>
      </c>
      <c r="G118" s="57"/>
      <c r="H118" s="47"/>
      <c r="I118" s="46" t="s">
        <v>39</v>
      </c>
      <c r="J118" s="48">
        <f t="shared" si="30"/>
        <v>1</v>
      </c>
      <c r="K118" s="49" t="s">
        <v>64</v>
      </c>
      <c r="L118" s="49" t="s">
        <v>7</v>
      </c>
      <c r="M118" s="58"/>
      <c r="N118" s="57"/>
      <c r="O118" s="57"/>
      <c r="P118" s="59"/>
      <c r="Q118" s="57"/>
      <c r="R118" s="57"/>
      <c r="S118" s="59"/>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60">
        <f t="shared" si="31"/>
        <v>21208.67</v>
      </c>
      <c r="BB118" s="61">
        <f t="shared" si="32"/>
        <v>21208.67</v>
      </c>
      <c r="BC118" s="56" t="str">
        <f t="shared" si="33"/>
        <v>INR  Twenty One Thousand Two Hundred &amp; Eight  and Paise Sixty Seven Only</v>
      </c>
      <c r="BD118" s="70">
        <v>1544.41</v>
      </c>
      <c r="BE118" s="73">
        <f t="shared" si="28"/>
        <v>1747.04</v>
      </c>
      <c r="BF118" s="73">
        <f t="shared" si="29"/>
        <v>11675.74</v>
      </c>
      <c r="BG118" s="73"/>
      <c r="BK118" s="15">
        <f t="shared" si="16"/>
        <v>3173.45</v>
      </c>
      <c r="BL118" s="15">
        <f t="shared" si="17"/>
        <v>3155.53</v>
      </c>
      <c r="BM118" s="15">
        <f t="shared" si="18"/>
        <v>3173.45</v>
      </c>
      <c r="BN118" s="73">
        <v>2480</v>
      </c>
      <c r="BO118" s="15">
        <f t="shared" si="19"/>
        <v>2805.38</v>
      </c>
      <c r="HR118" s="16"/>
      <c r="HS118" s="16"/>
      <c r="HT118" s="16"/>
      <c r="HU118" s="16"/>
      <c r="HV118" s="16"/>
    </row>
    <row r="119" spans="1:230" s="15" customFormat="1" ht="96" customHeight="1">
      <c r="A119" s="64">
        <v>107</v>
      </c>
      <c r="B119" s="76" t="s">
        <v>470</v>
      </c>
      <c r="C119" s="72" t="s">
        <v>158</v>
      </c>
      <c r="D119" s="77">
        <v>42</v>
      </c>
      <c r="E119" s="77" t="s">
        <v>249</v>
      </c>
      <c r="F119" s="79">
        <v>116.51</v>
      </c>
      <c r="G119" s="57"/>
      <c r="H119" s="47"/>
      <c r="I119" s="46" t="s">
        <v>39</v>
      </c>
      <c r="J119" s="48">
        <f t="shared" si="30"/>
        <v>1</v>
      </c>
      <c r="K119" s="49" t="s">
        <v>64</v>
      </c>
      <c r="L119" s="49" t="s">
        <v>7</v>
      </c>
      <c r="M119" s="58"/>
      <c r="N119" s="57"/>
      <c r="O119" s="57"/>
      <c r="P119" s="59"/>
      <c r="Q119" s="57"/>
      <c r="R119" s="57"/>
      <c r="S119" s="59"/>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60">
        <f t="shared" si="31"/>
        <v>4893.42</v>
      </c>
      <c r="BB119" s="61">
        <f t="shared" si="32"/>
        <v>4893.42</v>
      </c>
      <c r="BC119" s="56" t="str">
        <f t="shared" si="33"/>
        <v>INR  Four Thousand Eight Hundred &amp; Ninety Three  and Paise Forty Two Only</v>
      </c>
      <c r="BD119" s="70">
        <v>1562.94</v>
      </c>
      <c r="BE119" s="73">
        <f t="shared" si="28"/>
        <v>1768</v>
      </c>
      <c r="BF119" s="73">
        <f t="shared" si="29"/>
        <v>65643.48</v>
      </c>
      <c r="BG119" s="73"/>
      <c r="BK119" s="15">
        <f t="shared" si="16"/>
        <v>131.8</v>
      </c>
      <c r="BL119" s="15">
        <f t="shared" si="17"/>
        <v>3173.45</v>
      </c>
      <c r="BM119" s="15">
        <f t="shared" si="18"/>
        <v>131.8</v>
      </c>
      <c r="BN119" s="73">
        <v>103</v>
      </c>
      <c r="BO119" s="15">
        <f t="shared" si="19"/>
        <v>116.51</v>
      </c>
      <c r="HR119" s="16"/>
      <c r="HS119" s="16"/>
      <c r="HT119" s="16"/>
      <c r="HU119" s="16"/>
      <c r="HV119" s="16"/>
    </row>
    <row r="120" spans="1:230" s="15" customFormat="1" ht="52.5" customHeight="1">
      <c r="A120" s="64">
        <v>108</v>
      </c>
      <c r="B120" s="76" t="s">
        <v>286</v>
      </c>
      <c r="C120" s="72" t="s">
        <v>159</v>
      </c>
      <c r="D120" s="77">
        <v>42</v>
      </c>
      <c r="E120" s="78" t="s">
        <v>249</v>
      </c>
      <c r="F120" s="79">
        <v>66.74</v>
      </c>
      <c r="G120" s="57"/>
      <c r="H120" s="47"/>
      <c r="I120" s="46" t="s">
        <v>39</v>
      </c>
      <c r="J120" s="48">
        <f t="shared" si="30"/>
        <v>1</v>
      </c>
      <c r="K120" s="49" t="s">
        <v>64</v>
      </c>
      <c r="L120" s="49" t="s">
        <v>7</v>
      </c>
      <c r="M120" s="58"/>
      <c r="N120" s="57"/>
      <c r="O120" s="57"/>
      <c r="P120" s="59"/>
      <c r="Q120" s="57"/>
      <c r="R120" s="57"/>
      <c r="S120" s="59"/>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60">
        <f t="shared" si="31"/>
        <v>2803.08</v>
      </c>
      <c r="BB120" s="61">
        <f t="shared" si="32"/>
        <v>2803.08</v>
      </c>
      <c r="BC120" s="56" t="str">
        <f t="shared" si="33"/>
        <v>INR  Two Thousand Eight Hundred &amp; Three  and Paise Eight Only</v>
      </c>
      <c r="BD120" s="70">
        <v>59</v>
      </c>
      <c r="BE120" s="73">
        <f t="shared" si="28"/>
        <v>66.74</v>
      </c>
      <c r="BF120" s="73">
        <f t="shared" si="29"/>
        <v>2478</v>
      </c>
      <c r="BG120" s="73"/>
      <c r="BK120" s="15">
        <f t="shared" si="16"/>
        <v>75.5</v>
      </c>
      <c r="BL120" s="15">
        <f t="shared" si="17"/>
        <v>131.8</v>
      </c>
      <c r="BM120" s="15">
        <f t="shared" si="18"/>
        <v>75.5</v>
      </c>
      <c r="BN120" s="73">
        <v>59</v>
      </c>
      <c r="BO120" s="15">
        <f t="shared" si="19"/>
        <v>66.74</v>
      </c>
      <c r="HR120" s="16"/>
      <c r="HS120" s="16"/>
      <c r="HT120" s="16"/>
      <c r="HU120" s="16"/>
      <c r="HV120" s="16"/>
    </row>
    <row r="121" spans="1:230" s="15" customFormat="1" ht="40.5" customHeight="1">
      <c r="A121" s="64">
        <v>109</v>
      </c>
      <c r="B121" s="76" t="s">
        <v>287</v>
      </c>
      <c r="C121" s="72" t="s">
        <v>160</v>
      </c>
      <c r="D121" s="77">
        <v>42</v>
      </c>
      <c r="E121" s="77" t="s">
        <v>249</v>
      </c>
      <c r="F121" s="79">
        <v>39.59</v>
      </c>
      <c r="G121" s="57"/>
      <c r="H121" s="47"/>
      <c r="I121" s="46" t="s">
        <v>39</v>
      </c>
      <c r="J121" s="48">
        <f t="shared" si="30"/>
        <v>1</v>
      </c>
      <c r="K121" s="49" t="s">
        <v>64</v>
      </c>
      <c r="L121" s="49" t="s">
        <v>7</v>
      </c>
      <c r="M121" s="58"/>
      <c r="N121" s="57"/>
      <c r="O121" s="57"/>
      <c r="P121" s="59"/>
      <c r="Q121" s="57"/>
      <c r="R121" s="57"/>
      <c r="S121" s="59"/>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60">
        <f t="shared" si="31"/>
        <v>1662.78</v>
      </c>
      <c r="BB121" s="61">
        <f t="shared" si="32"/>
        <v>1662.78</v>
      </c>
      <c r="BC121" s="56" t="str">
        <f t="shared" si="33"/>
        <v>INR  One Thousand Six Hundred &amp; Sixty Two  and Paise Seventy Eight Only</v>
      </c>
      <c r="BD121" s="70">
        <v>35</v>
      </c>
      <c r="BE121" s="73">
        <f t="shared" si="28"/>
        <v>39.59</v>
      </c>
      <c r="BF121" s="73">
        <f t="shared" si="29"/>
        <v>1470</v>
      </c>
      <c r="BG121" s="73"/>
      <c r="BK121" s="15">
        <f t="shared" si="16"/>
        <v>44.78</v>
      </c>
      <c r="BL121" s="15">
        <f t="shared" si="17"/>
        <v>75.5</v>
      </c>
      <c r="BM121" s="15">
        <f t="shared" si="18"/>
        <v>44.78</v>
      </c>
      <c r="BN121" s="73">
        <v>35</v>
      </c>
      <c r="BO121" s="15">
        <f t="shared" si="19"/>
        <v>39.59</v>
      </c>
      <c r="HR121" s="16"/>
      <c r="HS121" s="16"/>
      <c r="HT121" s="16"/>
      <c r="HU121" s="16"/>
      <c r="HV121" s="16"/>
    </row>
    <row r="122" spans="1:230" s="15" customFormat="1" ht="99.75">
      <c r="A122" s="64">
        <v>110</v>
      </c>
      <c r="B122" s="76" t="s">
        <v>471</v>
      </c>
      <c r="C122" s="72" t="s">
        <v>161</v>
      </c>
      <c r="D122" s="77">
        <v>90</v>
      </c>
      <c r="E122" s="81" t="s">
        <v>249</v>
      </c>
      <c r="F122" s="79">
        <v>32.8</v>
      </c>
      <c r="G122" s="57"/>
      <c r="H122" s="47"/>
      <c r="I122" s="46" t="s">
        <v>39</v>
      </c>
      <c r="J122" s="48">
        <f t="shared" si="30"/>
        <v>1</v>
      </c>
      <c r="K122" s="49" t="s">
        <v>64</v>
      </c>
      <c r="L122" s="49" t="s">
        <v>7</v>
      </c>
      <c r="M122" s="58"/>
      <c r="N122" s="57"/>
      <c r="O122" s="57"/>
      <c r="P122" s="59"/>
      <c r="Q122" s="57"/>
      <c r="R122" s="57"/>
      <c r="S122" s="59"/>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60">
        <f t="shared" si="31"/>
        <v>2952</v>
      </c>
      <c r="BB122" s="61">
        <f t="shared" si="32"/>
        <v>2952</v>
      </c>
      <c r="BC122" s="56" t="str">
        <f t="shared" si="33"/>
        <v>INR  Two Thousand Nine Hundred &amp; Fifty Two  Only</v>
      </c>
      <c r="BD122" s="70">
        <v>59</v>
      </c>
      <c r="BE122" s="73">
        <f t="shared" si="28"/>
        <v>66.74</v>
      </c>
      <c r="BF122" s="73">
        <f t="shared" si="29"/>
        <v>5310</v>
      </c>
      <c r="BG122" s="73"/>
      <c r="BK122" s="15">
        <f t="shared" si="16"/>
        <v>37.1</v>
      </c>
      <c r="BL122" s="15">
        <f t="shared" si="17"/>
        <v>44.78</v>
      </c>
      <c r="BM122" s="15">
        <f t="shared" si="18"/>
        <v>37.1</v>
      </c>
      <c r="BN122" s="73">
        <v>29</v>
      </c>
      <c r="BO122" s="15">
        <f t="shared" si="19"/>
        <v>32.8</v>
      </c>
      <c r="HR122" s="16"/>
      <c r="HS122" s="16"/>
      <c r="HT122" s="16"/>
      <c r="HU122" s="16"/>
      <c r="HV122" s="16"/>
    </row>
    <row r="123" spans="1:230" s="15" customFormat="1" ht="63" customHeight="1">
      <c r="A123" s="64">
        <v>111</v>
      </c>
      <c r="B123" s="76" t="s">
        <v>288</v>
      </c>
      <c r="C123" s="72" t="s">
        <v>162</v>
      </c>
      <c r="D123" s="77">
        <v>90</v>
      </c>
      <c r="E123" s="77" t="s">
        <v>249</v>
      </c>
      <c r="F123" s="79">
        <v>48.64</v>
      </c>
      <c r="G123" s="57"/>
      <c r="H123" s="47"/>
      <c r="I123" s="46" t="s">
        <v>39</v>
      </c>
      <c r="J123" s="48">
        <f t="shared" si="30"/>
        <v>1</v>
      </c>
      <c r="K123" s="49" t="s">
        <v>64</v>
      </c>
      <c r="L123" s="49" t="s">
        <v>7</v>
      </c>
      <c r="M123" s="58"/>
      <c r="N123" s="57"/>
      <c r="O123" s="57"/>
      <c r="P123" s="59"/>
      <c r="Q123" s="57"/>
      <c r="R123" s="57"/>
      <c r="S123" s="59"/>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60">
        <f t="shared" si="31"/>
        <v>4377.6</v>
      </c>
      <c r="BB123" s="61">
        <f t="shared" si="32"/>
        <v>4377.6</v>
      </c>
      <c r="BC123" s="56" t="str">
        <f t="shared" si="33"/>
        <v>INR  Four Thousand Three Hundred &amp; Seventy Seven  and Paise Sixty Only</v>
      </c>
      <c r="BD123" s="70">
        <v>157</v>
      </c>
      <c r="BE123" s="73">
        <f t="shared" si="28"/>
        <v>177.6</v>
      </c>
      <c r="BF123" s="73">
        <f t="shared" si="29"/>
        <v>14130</v>
      </c>
      <c r="BG123" s="73"/>
      <c r="BK123" s="15">
        <f t="shared" si="16"/>
        <v>55.02</v>
      </c>
      <c r="BL123" s="15">
        <f t="shared" si="17"/>
        <v>37.1</v>
      </c>
      <c r="BM123" s="15">
        <f t="shared" si="18"/>
        <v>55.02</v>
      </c>
      <c r="BN123" s="73">
        <v>43</v>
      </c>
      <c r="BO123" s="15">
        <f t="shared" si="19"/>
        <v>48.64</v>
      </c>
      <c r="HR123" s="16"/>
      <c r="HS123" s="16"/>
      <c r="HT123" s="16"/>
      <c r="HU123" s="16"/>
      <c r="HV123" s="16"/>
    </row>
    <row r="124" spans="1:230" s="15" customFormat="1" ht="74.25" customHeight="1">
      <c r="A124" s="64">
        <v>112</v>
      </c>
      <c r="B124" s="76" t="s">
        <v>270</v>
      </c>
      <c r="C124" s="72" t="s">
        <v>163</v>
      </c>
      <c r="D124" s="77">
        <v>35</v>
      </c>
      <c r="E124" s="77" t="s">
        <v>249</v>
      </c>
      <c r="F124" s="79">
        <v>179.86</v>
      </c>
      <c r="G124" s="57"/>
      <c r="H124" s="47"/>
      <c r="I124" s="46" t="s">
        <v>39</v>
      </c>
      <c r="J124" s="48">
        <f t="shared" si="30"/>
        <v>1</v>
      </c>
      <c r="K124" s="49" t="s">
        <v>64</v>
      </c>
      <c r="L124" s="49" t="s">
        <v>7</v>
      </c>
      <c r="M124" s="58"/>
      <c r="N124" s="57"/>
      <c r="O124" s="57"/>
      <c r="P124" s="59"/>
      <c r="Q124" s="57"/>
      <c r="R124" s="57"/>
      <c r="S124" s="59"/>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60">
        <f t="shared" si="31"/>
        <v>6295.1</v>
      </c>
      <c r="BB124" s="61">
        <f t="shared" si="32"/>
        <v>6295.1</v>
      </c>
      <c r="BC124" s="56" t="str">
        <f t="shared" si="33"/>
        <v>INR  Six Thousand Two Hundred &amp; Ninety Five  and Paise Ten Only</v>
      </c>
      <c r="BD124" s="70">
        <v>222</v>
      </c>
      <c r="BE124" s="73">
        <f t="shared" si="28"/>
        <v>251.13</v>
      </c>
      <c r="BF124" s="73">
        <f t="shared" si="29"/>
        <v>7770</v>
      </c>
      <c r="BG124" s="73"/>
      <c r="BK124" s="15">
        <f t="shared" si="16"/>
        <v>203.46</v>
      </c>
      <c r="BL124" s="15">
        <f t="shared" si="17"/>
        <v>55.02</v>
      </c>
      <c r="BM124" s="15">
        <f t="shared" si="18"/>
        <v>203.46</v>
      </c>
      <c r="BN124" s="73">
        <v>159</v>
      </c>
      <c r="BO124" s="15">
        <f t="shared" si="19"/>
        <v>179.86</v>
      </c>
      <c r="HR124" s="16"/>
      <c r="HS124" s="16"/>
      <c r="HT124" s="16"/>
      <c r="HU124" s="16"/>
      <c r="HV124" s="16"/>
    </row>
    <row r="125" spans="1:230" s="15" customFormat="1" ht="47.25" customHeight="1">
      <c r="A125" s="64">
        <v>113</v>
      </c>
      <c r="B125" s="76" t="s">
        <v>472</v>
      </c>
      <c r="C125" s="72" t="s">
        <v>164</v>
      </c>
      <c r="D125" s="77">
        <v>35</v>
      </c>
      <c r="E125" s="77" t="s">
        <v>249</v>
      </c>
      <c r="F125" s="79">
        <v>79.18</v>
      </c>
      <c r="G125" s="57"/>
      <c r="H125" s="47"/>
      <c r="I125" s="46" t="s">
        <v>39</v>
      </c>
      <c r="J125" s="48">
        <f t="shared" si="30"/>
        <v>1</v>
      </c>
      <c r="K125" s="49" t="s">
        <v>64</v>
      </c>
      <c r="L125" s="49" t="s">
        <v>7</v>
      </c>
      <c r="M125" s="58"/>
      <c r="N125" s="57"/>
      <c r="O125" s="57"/>
      <c r="P125" s="59"/>
      <c r="Q125" s="57"/>
      <c r="R125" s="57"/>
      <c r="S125" s="59"/>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60">
        <f t="shared" si="31"/>
        <v>2771.3</v>
      </c>
      <c r="BB125" s="61">
        <f t="shared" si="32"/>
        <v>2771.3</v>
      </c>
      <c r="BC125" s="56" t="str">
        <f t="shared" si="33"/>
        <v>INR  Two Thousand Seven Hundred &amp; Seventy One  and Paise Thirty Only</v>
      </c>
      <c r="BD125" s="70">
        <v>154</v>
      </c>
      <c r="BE125" s="73">
        <f t="shared" si="28"/>
        <v>174.2</v>
      </c>
      <c r="BF125" s="73">
        <f t="shared" si="29"/>
        <v>5390</v>
      </c>
      <c r="BG125" s="73"/>
      <c r="BK125" s="15">
        <f t="shared" si="16"/>
        <v>89.57</v>
      </c>
      <c r="BL125" s="15">
        <f t="shared" si="17"/>
        <v>203.46</v>
      </c>
      <c r="BM125" s="15">
        <f t="shared" si="18"/>
        <v>89.57</v>
      </c>
      <c r="BN125" s="73">
        <v>70</v>
      </c>
      <c r="BO125" s="15">
        <f t="shared" si="19"/>
        <v>79.18</v>
      </c>
      <c r="HR125" s="16"/>
      <c r="HS125" s="16"/>
      <c r="HT125" s="16"/>
      <c r="HU125" s="16"/>
      <c r="HV125" s="16"/>
    </row>
    <row r="126" spans="1:230" s="15" customFormat="1" ht="99.75">
      <c r="A126" s="64">
        <v>114</v>
      </c>
      <c r="B126" s="76" t="s">
        <v>289</v>
      </c>
      <c r="C126" s="72" t="s">
        <v>165</v>
      </c>
      <c r="D126" s="77">
        <v>42</v>
      </c>
      <c r="E126" s="77" t="s">
        <v>249</v>
      </c>
      <c r="F126" s="79">
        <v>59.95</v>
      </c>
      <c r="G126" s="57"/>
      <c r="H126" s="47"/>
      <c r="I126" s="46" t="s">
        <v>39</v>
      </c>
      <c r="J126" s="48">
        <f>IF(I126="Less(-)",-1,1)</f>
        <v>1</v>
      </c>
      <c r="K126" s="49" t="s">
        <v>64</v>
      </c>
      <c r="L126" s="49" t="s">
        <v>7</v>
      </c>
      <c r="M126" s="58"/>
      <c r="N126" s="57"/>
      <c r="O126" s="57"/>
      <c r="P126" s="59"/>
      <c r="Q126" s="57"/>
      <c r="R126" s="57"/>
      <c r="S126" s="59"/>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60">
        <f>total_amount_ba($B$2,$D$2,D126,F126,J126,K126,M126)</f>
        <v>2517.9</v>
      </c>
      <c r="BB126" s="61">
        <f>BA126+SUM(N126:AZ126)</f>
        <v>2517.9</v>
      </c>
      <c r="BC126" s="56" t="str">
        <f>SpellNumber(L126,BB126)</f>
        <v>INR  Two Thousand Five Hundred &amp; Seventeen  and Paise Ninety Only</v>
      </c>
      <c r="BD126" s="70">
        <v>42</v>
      </c>
      <c r="BE126" s="73">
        <f t="shared" si="28"/>
        <v>47.51</v>
      </c>
      <c r="BF126" s="73">
        <f t="shared" si="29"/>
        <v>1764</v>
      </c>
      <c r="BG126" s="73"/>
      <c r="BK126" s="15">
        <f t="shared" si="16"/>
        <v>67.82</v>
      </c>
      <c r="BL126" s="15">
        <f t="shared" si="17"/>
        <v>89.57</v>
      </c>
      <c r="BM126" s="15">
        <f t="shared" si="18"/>
        <v>67.82</v>
      </c>
      <c r="BN126" s="73">
        <v>53</v>
      </c>
      <c r="BO126" s="15">
        <f t="shared" si="19"/>
        <v>59.95</v>
      </c>
      <c r="HR126" s="16"/>
      <c r="HS126" s="16"/>
      <c r="HT126" s="16"/>
      <c r="HU126" s="16"/>
      <c r="HV126" s="16"/>
    </row>
    <row r="127" spans="1:230" s="15" customFormat="1" ht="99.75">
      <c r="A127" s="64">
        <v>115</v>
      </c>
      <c r="B127" s="76" t="s">
        <v>290</v>
      </c>
      <c r="C127" s="72" t="s">
        <v>166</v>
      </c>
      <c r="D127" s="77">
        <v>42</v>
      </c>
      <c r="E127" s="77" t="s">
        <v>249</v>
      </c>
      <c r="F127" s="79">
        <v>88.23</v>
      </c>
      <c r="G127" s="57"/>
      <c r="H127" s="47"/>
      <c r="I127" s="46" t="s">
        <v>39</v>
      </c>
      <c r="J127" s="48">
        <f t="shared" si="30"/>
        <v>1</v>
      </c>
      <c r="K127" s="49" t="s">
        <v>64</v>
      </c>
      <c r="L127" s="49" t="s">
        <v>7</v>
      </c>
      <c r="M127" s="58"/>
      <c r="N127" s="57"/>
      <c r="O127" s="57"/>
      <c r="P127" s="59"/>
      <c r="Q127" s="57"/>
      <c r="R127" s="57"/>
      <c r="S127" s="59"/>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60">
        <f t="shared" si="31"/>
        <v>3705.66</v>
      </c>
      <c r="BB127" s="61">
        <f t="shared" si="32"/>
        <v>3705.66</v>
      </c>
      <c r="BC127" s="56" t="str">
        <f t="shared" si="33"/>
        <v>INR  Three Thousand Seven Hundred &amp; Five  and Paise Sixty Six Only</v>
      </c>
      <c r="BD127" s="70">
        <v>263</v>
      </c>
      <c r="BE127" s="73">
        <f t="shared" si="28"/>
        <v>297.51</v>
      </c>
      <c r="BF127" s="73">
        <f t="shared" si="29"/>
        <v>11046</v>
      </c>
      <c r="BG127" s="73"/>
      <c r="BK127" s="15">
        <f t="shared" si="16"/>
        <v>99.81</v>
      </c>
      <c r="BL127" s="15">
        <f t="shared" si="17"/>
        <v>67.82</v>
      </c>
      <c r="BM127" s="15">
        <f t="shared" si="18"/>
        <v>99.81</v>
      </c>
      <c r="BN127" s="73">
        <v>78</v>
      </c>
      <c r="BO127" s="15">
        <f t="shared" si="19"/>
        <v>88.23</v>
      </c>
      <c r="HR127" s="16"/>
      <c r="HS127" s="16"/>
      <c r="HT127" s="16"/>
      <c r="HU127" s="16"/>
      <c r="HV127" s="16"/>
    </row>
    <row r="128" spans="1:230" s="15" customFormat="1" ht="157.5" customHeight="1">
      <c r="A128" s="64">
        <v>116</v>
      </c>
      <c r="B128" s="76" t="s">
        <v>291</v>
      </c>
      <c r="C128" s="72" t="s">
        <v>167</v>
      </c>
      <c r="D128" s="77">
        <v>8.52</v>
      </c>
      <c r="E128" s="77" t="s">
        <v>380</v>
      </c>
      <c r="F128" s="79">
        <v>4898.1</v>
      </c>
      <c r="G128" s="57"/>
      <c r="H128" s="47"/>
      <c r="I128" s="46" t="s">
        <v>39</v>
      </c>
      <c r="J128" s="48">
        <f t="shared" si="30"/>
        <v>1</v>
      </c>
      <c r="K128" s="49" t="s">
        <v>64</v>
      </c>
      <c r="L128" s="49" t="s">
        <v>7</v>
      </c>
      <c r="M128" s="58"/>
      <c r="N128" s="57"/>
      <c r="O128" s="57"/>
      <c r="P128" s="59"/>
      <c r="Q128" s="57"/>
      <c r="R128" s="57"/>
      <c r="S128" s="59"/>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60">
        <f t="shared" si="31"/>
        <v>41731.81</v>
      </c>
      <c r="BB128" s="61">
        <f t="shared" si="32"/>
        <v>41731.81</v>
      </c>
      <c r="BC128" s="56" t="str">
        <f t="shared" si="33"/>
        <v>INR  Forty One Thousand Seven Hundred &amp; Thirty One  and Paise Eighty One Only</v>
      </c>
      <c r="BD128" s="70">
        <v>183</v>
      </c>
      <c r="BE128" s="73">
        <f t="shared" si="28"/>
        <v>207.01</v>
      </c>
      <c r="BF128" s="73">
        <f t="shared" si="29"/>
        <v>1559.16</v>
      </c>
      <c r="BG128" s="73"/>
      <c r="BK128" s="15">
        <f t="shared" si="16"/>
        <v>5540.73</v>
      </c>
      <c r="BL128" s="15">
        <f t="shared" si="17"/>
        <v>99.81</v>
      </c>
      <c r="BM128" s="15">
        <f t="shared" si="18"/>
        <v>5540.73</v>
      </c>
      <c r="BN128" s="73">
        <v>4330</v>
      </c>
      <c r="BO128" s="15">
        <f t="shared" si="19"/>
        <v>4898.1</v>
      </c>
      <c r="HR128" s="16"/>
      <c r="HS128" s="16"/>
      <c r="HT128" s="16"/>
      <c r="HU128" s="16"/>
      <c r="HV128" s="16"/>
    </row>
    <row r="129" spans="1:230" s="15" customFormat="1" ht="236.25" customHeight="1">
      <c r="A129" s="64">
        <v>117</v>
      </c>
      <c r="B129" s="76" t="s">
        <v>541</v>
      </c>
      <c r="C129" s="72" t="s">
        <v>168</v>
      </c>
      <c r="D129" s="77">
        <v>18</v>
      </c>
      <c r="E129" s="77" t="s">
        <v>380</v>
      </c>
      <c r="F129" s="79">
        <v>2487.51</v>
      </c>
      <c r="G129" s="57"/>
      <c r="H129" s="47"/>
      <c r="I129" s="46" t="s">
        <v>39</v>
      </c>
      <c r="J129" s="48">
        <f t="shared" si="30"/>
        <v>1</v>
      </c>
      <c r="K129" s="49" t="s">
        <v>64</v>
      </c>
      <c r="L129" s="49" t="s">
        <v>7</v>
      </c>
      <c r="M129" s="58"/>
      <c r="N129" s="57"/>
      <c r="O129" s="57"/>
      <c r="P129" s="59"/>
      <c r="Q129" s="57"/>
      <c r="R129" s="57"/>
      <c r="S129" s="59"/>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60">
        <f t="shared" si="31"/>
        <v>44775.18</v>
      </c>
      <c r="BB129" s="61">
        <f t="shared" si="32"/>
        <v>44775.18</v>
      </c>
      <c r="BC129" s="56" t="str">
        <f t="shared" si="33"/>
        <v>INR  Forty Four Thousand Seven Hundred &amp; Seventy Five  and Paise Eighteen Only</v>
      </c>
      <c r="BD129" s="70">
        <v>263</v>
      </c>
      <c r="BE129" s="73">
        <f t="shared" si="28"/>
        <v>297.51</v>
      </c>
      <c r="BF129" s="73">
        <f t="shared" si="29"/>
        <v>4734</v>
      </c>
      <c r="BG129" s="73"/>
      <c r="BK129" s="15">
        <f t="shared" si="16"/>
        <v>2813.87</v>
      </c>
      <c r="BL129" s="15" t="e">
        <f>ROUND(#REF!*1.12*1.01,2)</f>
        <v>#REF!</v>
      </c>
      <c r="BM129" s="15">
        <f t="shared" si="18"/>
        <v>2813.87</v>
      </c>
      <c r="BN129" s="73">
        <v>2199</v>
      </c>
      <c r="BO129" s="15">
        <f t="shared" si="19"/>
        <v>2487.51</v>
      </c>
      <c r="HR129" s="16"/>
      <c r="HS129" s="16"/>
      <c r="HT129" s="16"/>
      <c r="HU129" s="16"/>
      <c r="HV129" s="16"/>
    </row>
    <row r="130" spans="1:230" s="15" customFormat="1" ht="99.75">
      <c r="A130" s="64">
        <v>118</v>
      </c>
      <c r="B130" s="76" t="s">
        <v>562</v>
      </c>
      <c r="C130" s="72" t="s">
        <v>169</v>
      </c>
      <c r="D130" s="77">
        <v>48</v>
      </c>
      <c r="E130" s="77" t="s">
        <v>380</v>
      </c>
      <c r="F130" s="79">
        <v>606.32</v>
      </c>
      <c r="G130" s="57"/>
      <c r="H130" s="47"/>
      <c r="I130" s="46" t="s">
        <v>39</v>
      </c>
      <c r="J130" s="48">
        <f t="shared" si="30"/>
        <v>1</v>
      </c>
      <c r="K130" s="49" t="s">
        <v>64</v>
      </c>
      <c r="L130" s="49" t="s">
        <v>7</v>
      </c>
      <c r="M130" s="58"/>
      <c r="N130" s="57"/>
      <c r="O130" s="57"/>
      <c r="P130" s="59"/>
      <c r="Q130" s="57"/>
      <c r="R130" s="57"/>
      <c r="S130" s="59"/>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60">
        <f t="shared" si="31"/>
        <v>29103.36</v>
      </c>
      <c r="BB130" s="61">
        <f t="shared" si="32"/>
        <v>29103.36</v>
      </c>
      <c r="BC130" s="56" t="str">
        <f t="shared" si="33"/>
        <v>INR  Twenty Nine Thousand One Hundred &amp; Three  and Paise Thirty Six Only</v>
      </c>
      <c r="BD130" s="70">
        <v>2464</v>
      </c>
      <c r="BE130" s="73">
        <f t="shared" si="28"/>
        <v>2787.28</v>
      </c>
      <c r="BF130" s="73">
        <f t="shared" si="29"/>
        <v>118272</v>
      </c>
      <c r="BG130" s="73"/>
      <c r="BK130" s="15">
        <f t="shared" si="16"/>
        <v>685.87</v>
      </c>
      <c r="BL130" s="15">
        <f t="shared" si="17"/>
        <v>2813.87</v>
      </c>
      <c r="BM130" s="15">
        <f t="shared" si="18"/>
        <v>685.87</v>
      </c>
      <c r="BN130" s="73">
        <v>536</v>
      </c>
      <c r="BO130" s="15">
        <f t="shared" si="19"/>
        <v>606.32</v>
      </c>
      <c r="HR130" s="16"/>
      <c r="HS130" s="16"/>
      <c r="HT130" s="16"/>
      <c r="HU130" s="16"/>
      <c r="HV130" s="16"/>
    </row>
    <row r="131" spans="1:230" s="15" customFormat="1" ht="42" customHeight="1">
      <c r="A131" s="64">
        <v>119</v>
      </c>
      <c r="B131" s="76" t="s">
        <v>473</v>
      </c>
      <c r="C131" s="72" t="s">
        <v>170</v>
      </c>
      <c r="D131" s="77">
        <v>48</v>
      </c>
      <c r="E131" s="77" t="s">
        <v>380</v>
      </c>
      <c r="F131" s="79">
        <v>75.79</v>
      </c>
      <c r="G131" s="57"/>
      <c r="H131" s="47"/>
      <c r="I131" s="46" t="s">
        <v>39</v>
      </c>
      <c r="J131" s="48">
        <f t="shared" si="30"/>
        <v>1</v>
      </c>
      <c r="K131" s="49" t="s">
        <v>64</v>
      </c>
      <c r="L131" s="49" t="s">
        <v>7</v>
      </c>
      <c r="M131" s="58"/>
      <c r="N131" s="57"/>
      <c r="O131" s="57"/>
      <c r="P131" s="59"/>
      <c r="Q131" s="57"/>
      <c r="R131" s="57"/>
      <c r="S131" s="59"/>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60">
        <f t="shared" si="31"/>
        <v>3637.92</v>
      </c>
      <c r="BB131" s="61">
        <f t="shared" si="32"/>
        <v>3637.92</v>
      </c>
      <c r="BC131" s="56" t="str">
        <f t="shared" si="33"/>
        <v>INR  Three Thousand Six Hundred &amp; Thirty Seven  and Paise Ninety Two Only</v>
      </c>
      <c r="BD131" s="70">
        <v>2912</v>
      </c>
      <c r="BE131" s="73">
        <f t="shared" si="28"/>
        <v>3294.05</v>
      </c>
      <c r="BF131" s="73">
        <f t="shared" si="29"/>
        <v>139776</v>
      </c>
      <c r="BG131" s="73"/>
      <c r="BK131" s="15">
        <f t="shared" si="16"/>
        <v>85.73</v>
      </c>
      <c r="BL131" s="15">
        <f t="shared" si="17"/>
        <v>685.87</v>
      </c>
      <c r="BM131" s="15">
        <f t="shared" si="18"/>
        <v>85.73</v>
      </c>
      <c r="BN131" s="73">
        <v>67</v>
      </c>
      <c r="BO131" s="15">
        <f t="shared" si="19"/>
        <v>75.79</v>
      </c>
      <c r="HR131" s="16"/>
      <c r="HS131" s="16"/>
      <c r="HT131" s="16"/>
      <c r="HU131" s="16"/>
      <c r="HV131" s="16"/>
    </row>
    <row r="132" spans="1:230" s="15" customFormat="1" ht="99.75">
      <c r="A132" s="64">
        <v>120</v>
      </c>
      <c r="B132" s="97" t="s">
        <v>474</v>
      </c>
      <c r="C132" s="72" t="s">
        <v>171</v>
      </c>
      <c r="D132" s="77">
        <v>60</v>
      </c>
      <c r="E132" s="82" t="s">
        <v>248</v>
      </c>
      <c r="F132" s="83">
        <v>221.72</v>
      </c>
      <c r="G132" s="57"/>
      <c r="H132" s="47"/>
      <c r="I132" s="46" t="s">
        <v>39</v>
      </c>
      <c r="J132" s="48">
        <f t="shared" si="30"/>
        <v>1</v>
      </c>
      <c r="K132" s="49" t="s">
        <v>64</v>
      </c>
      <c r="L132" s="49" t="s">
        <v>7</v>
      </c>
      <c r="M132" s="58"/>
      <c r="N132" s="57"/>
      <c r="O132" s="57"/>
      <c r="P132" s="59"/>
      <c r="Q132" s="57"/>
      <c r="R132" s="57"/>
      <c r="S132" s="59"/>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60">
        <f t="shared" si="31"/>
        <v>13303.2</v>
      </c>
      <c r="BB132" s="61">
        <f t="shared" si="32"/>
        <v>13303.2</v>
      </c>
      <c r="BC132" s="56" t="str">
        <f t="shared" si="33"/>
        <v>INR  Thirteen Thousand Three Hundred &amp; Three  and Paise Twenty Only</v>
      </c>
      <c r="BD132" s="70">
        <v>536</v>
      </c>
      <c r="BE132" s="73">
        <f t="shared" si="28"/>
        <v>606.32</v>
      </c>
      <c r="BF132" s="73">
        <f t="shared" si="29"/>
        <v>32160</v>
      </c>
      <c r="BG132" s="73"/>
      <c r="BK132" s="15">
        <f t="shared" si="16"/>
        <v>250.81</v>
      </c>
      <c r="BL132" s="15">
        <f t="shared" si="17"/>
        <v>85.73</v>
      </c>
      <c r="BM132" s="15">
        <f t="shared" si="18"/>
        <v>250.81</v>
      </c>
      <c r="BN132" s="73">
        <v>196</v>
      </c>
      <c r="BO132" s="15">
        <f t="shared" si="19"/>
        <v>221.72</v>
      </c>
      <c r="HR132" s="16"/>
      <c r="HS132" s="16"/>
      <c r="HT132" s="16"/>
      <c r="HU132" s="16"/>
      <c r="HV132" s="16"/>
    </row>
    <row r="133" spans="1:230" s="15" customFormat="1" ht="99.75">
      <c r="A133" s="64">
        <v>121</v>
      </c>
      <c r="B133" s="98" t="s">
        <v>271</v>
      </c>
      <c r="C133" s="72" t="s">
        <v>172</v>
      </c>
      <c r="D133" s="77">
        <v>145</v>
      </c>
      <c r="E133" s="82" t="s">
        <v>248</v>
      </c>
      <c r="F133" s="83">
        <v>330.31</v>
      </c>
      <c r="G133" s="57"/>
      <c r="H133" s="47"/>
      <c r="I133" s="46" t="s">
        <v>39</v>
      </c>
      <c r="J133" s="48">
        <f t="shared" si="30"/>
        <v>1</v>
      </c>
      <c r="K133" s="49" t="s">
        <v>64</v>
      </c>
      <c r="L133" s="49" t="s">
        <v>7</v>
      </c>
      <c r="M133" s="58"/>
      <c r="N133" s="57"/>
      <c r="O133" s="57"/>
      <c r="P133" s="59"/>
      <c r="Q133" s="57"/>
      <c r="R133" s="57"/>
      <c r="S133" s="59"/>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60">
        <f t="shared" si="31"/>
        <v>47894.95</v>
      </c>
      <c r="BB133" s="61">
        <f t="shared" si="32"/>
        <v>47894.95</v>
      </c>
      <c r="BC133" s="56" t="str">
        <f t="shared" si="33"/>
        <v>INR  Forty Seven Thousand Eight Hundred &amp; Ninety Four  and Paise Ninety Five Only</v>
      </c>
      <c r="BD133" s="70">
        <v>67</v>
      </c>
      <c r="BE133" s="73">
        <f t="shared" si="28"/>
        <v>75.79</v>
      </c>
      <c r="BF133" s="73">
        <f t="shared" si="29"/>
        <v>9715</v>
      </c>
      <c r="BG133" s="73"/>
      <c r="BK133" s="15">
        <f t="shared" si="16"/>
        <v>373.65</v>
      </c>
      <c r="BL133" s="15">
        <f t="shared" si="17"/>
        <v>250.81</v>
      </c>
      <c r="BM133" s="15">
        <f t="shared" si="18"/>
        <v>373.65</v>
      </c>
      <c r="BN133" s="73">
        <v>292</v>
      </c>
      <c r="BO133" s="15">
        <f t="shared" si="19"/>
        <v>330.31</v>
      </c>
      <c r="HR133" s="16"/>
      <c r="HS133" s="16"/>
      <c r="HT133" s="16"/>
      <c r="HU133" s="16"/>
      <c r="HV133" s="16"/>
    </row>
    <row r="134" spans="1:230" s="15" customFormat="1" ht="99.75">
      <c r="A134" s="64">
        <v>122</v>
      </c>
      <c r="B134" s="98" t="s">
        <v>292</v>
      </c>
      <c r="C134" s="72" t="s">
        <v>173</v>
      </c>
      <c r="D134" s="77">
        <v>85</v>
      </c>
      <c r="E134" s="82" t="s">
        <v>248</v>
      </c>
      <c r="F134" s="83">
        <v>617.64</v>
      </c>
      <c r="G134" s="57"/>
      <c r="H134" s="47"/>
      <c r="I134" s="46" t="s">
        <v>39</v>
      </c>
      <c r="J134" s="48">
        <f t="shared" si="30"/>
        <v>1</v>
      </c>
      <c r="K134" s="49" t="s">
        <v>64</v>
      </c>
      <c r="L134" s="49" t="s">
        <v>7</v>
      </c>
      <c r="M134" s="58"/>
      <c r="N134" s="57"/>
      <c r="O134" s="57"/>
      <c r="P134" s="59"/>
      <c r="Q134" s="57"/>
      <c r="R134" s="57"/>
      <c r="S134" s="59"/>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60">
        <f t="shared" si="31"/>
        <v>52499.4</v>
      </c>
      <c r="BB134" s="61">
        <f t="shared" si="32"/>
        <v>52499.4</v>
      </c>
      <c r="BC134" s="56" t="str">
        <f t="shared" si="33"/>
        <v>INR  Fifty Two Thousand Four Hundred &amp; Ninety Nine  and Paise Forty Only</v>
      </c>
      <c r="BD134" s="70">
        <v>661</v>
      </c>
      <c r="BE134" s="73">
        <f t="shared" si="28"/>
        <v>747.72</v>
      </c>
      <c r="BF134" s="73">
        <f t="shared" si="29"/>
        <v>56185</v>
      </c>
      <c r="BG134" s="73"/>
      <c r="BK134" s="15">
        <f t="shared" si="16"/>
        <v>698.67</v>
      </c>
      <c r="BL134" s="15">
        <f t="shared" si="17"/>
        <v>373.65</v>
      </c>
      <c r="BM134" s="15">
        <f t="shared" si="18"/>
        <v>698.67</v>
      </c>
      <c r="BN134" s="73">
        <v>546</v>
      </c>
      <c r="BO134" s="15">
        <f t="shared" si="19"/>
        <v>617.64</v>
      </c>
      <c r="HR134" s="16"/>
      <c r="HS134" s="16"/>
      <c r="HT134" s="16"/>
      <c r="HU134" s="16"/>
      <c r="HV134" s="16"/>
    </row>
    <row r="135" spans="1:230" s="15" customFormat="1" ht="99.75">
      <c r="A135" s="64">
        <v>123</v>
      </c>
      <c r="B135" s="97" t="s">
        <v>293</v>
      </c>
      <c r="C135" s="72" t="s">
        <v>174</v>
      </c>
      <c r="D135" s="77">
        <v>20</v>
      </c>
      <c r="E135" s="84" t="s">
        <v>249</v>
      </c>
      <c r="F135" s="83">
        <v>52.04</v>
      </c>
      <c r="G135" s="57"/>
      <c r="H135" s="47"/>
      <c r="I135" s="46" t="s">
        <v>39</v>
      </c>
      <c r="J135" s="48">
        <f t="shared" si="30"/>
        <v>1</v>
      </c>
      <c r="K135" s="49" t="s">
        <v>64</v>
      </c>
      <c r="L135" s="49" t="s">
        <v>7</v>
      </c>
      <c r="M135" s="58"/>
      <c r="N135" s="57"/>
      <c r="O135" s="57"/>
      <c r="P135" s="59"/>
      <c r="Q135" s="57"/>
      <c r="R135" s="57"/>
      <c r="S135" s="59"/>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60">
        <f t="shared" si="31"/>
        <v>1040.8</v>
      </c>
      <c r="BB135" s="61">
        <f t="shared" si="32"/>
        <v>1040.8</v>
      </c>
      <c r="BC135" s="56" t="str">
        <f t="shared" si="33"/>
        <v>INR  One Thousand  &amp;Forty  and Paise Eighty Only</v>
      </c>
      <c r="BD135" s="71">
        <v>4330</v>
      </c>
      <c r="BE135" s="73">
        <f t="shared" si="28"/>
        <v>4898.1</v>
      </c>
      <c r="BF135" s="73">
        <f t="shared" si="29"/>
        <v>86600</v>
      </c>
      <c r="BG135" s="73"/>
      <c r="BK135" s="15">
        <f t="shared" si="16"/>
        <v>58.87</v>
      </c>
      <c r="BL135" s="15">
        <f t="shared" si="17"/>
        <v>698.67</v>
      </c>
      <c r="BM135" s="15">
        <f t="shared" si="18"/>
        <v>58.87</v>
      </c>
      <c r="BN135" s="73">
        <v>46</v>
      </c>
      <c r="BO135" s="15">
        <f t="shared" si="19"/>
        <v>52.04</v>
      </c>
      <c r="HR135" s="16"/>
      <c r="HS135" s="16"/>
      <c r="HT135" s="16"/>
      <c r="HU135" s="16"/>
      <c r="HV135" s="16"/>
    </row>
    <row r="136" spans="1:230" s="15" customFormat="1" ht="99.75">
      <c r="A136" s="64">
        <v>124</v>
      </c>
      <c r="B136" s="98" t="s">
        <v>294</v>
      </c>
      <c r="C136" s="72" t="s">
        <v>175</v>
      </c>
      <c r="D136" s="77">
        <v>40</v>
      </c>
      <c r="E136" s="84" t="s">
        <v>249</v>
      </c>
      <c r="F136" s="83">
        <v>96.15</v>
      </c>
      <c r="G136" s="57"/>
      <c r="H136" s="47"/>
      <c r="I136" s="46" t="s">
        <v>39</v>
      </c>
      <c r="J136" s="48">
        <f t="shared" si="30"/>
        <v>1</v>
      </c>
      <c r="K136" s="49" t="s">
        <v>64</v>
      </c>
      <c r="L136" s="49" t="s">
        <v>7</v>
      </c>
      <c r="M136" s="58"/>
      <c r="N136" s="57"/>
      <c r="O136" s="57"/>
      <c r="P136" s="59"/>
      <c r="Q136" s="57"/>
      <c r="R136" s="57"/>
      <c r="S136" s="59"/>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60">
        <f t="shared" si="31"/>
        <v>3846</v>
      </c>
      <c r="BB136" s="61">
        <f t="shared" si="32"/>
        <v>3846</v>
      </c>
      <c r="BC136" s="56" t="str">
        <f t="shared" si="33"/>
        <v>INR  Three Thousand Eight Hundred &amp; Forty Six  Only</v>
      </c>
      <c r="BD136" s="70">
        <v>4373.3</v>
      </c>
      <c r="BE136" s="73">
        <f t="shared" si="28"/>
        <v>4947.08</v>
      </c>
      <c r="BF136" s="73">
        <f t="shared" si="29"/>
        <v>174932</v>
      </c>
      <c r="BG136" s="73"/>
      <c r="BK136" s="15">
        <f t="shared" si="16"/>
        <v>108.76</v>
      </c>
      <c r="BL136" s="15">
        <f t="shared" si="17"/>
        <v>58.87</v>
      </c>
      <c r="BM136" s="15">
        <f t="shared" si="18"/>
        <v>108.76</v>
      </c>
      <c r="BN136" s="73">
        <v>85</v>
      </c>
      <c r="BO136" s="15">
        <f t="shared" si="19"/>
        <v>96.15</v>
      </c>
      <c r="HR136" s="16"/>
      <c r="HS136" s="16"/>
      <c r="HT136" s="16"/>
      <c r="HU136" s="16"/>
      <c r="HV136" s="16"/>
    </row>
    <row r="137" spans="1:230" s="15" customFormat="1" ht="99.75">
      <c r="A137" s="64">
        <v>125</v>
      </c>
      <c r="B137" s="98" t="s">
        <v>295</v>
      </c>
      <c r="C137" s="72" t="s">
        <v>176</v>
      </c>
      <c r="D137" s="77">
        <v>29</v>
      </c>
      <c r="E137" s="84" t="s">
        <v>249</v>
      </c>
      <c r="F137" s="83">
        <v>295.24</v>
      </c>
      <c r="G137" s="57"/>
      <c r="H137" s="47"/>
      <c r="I137" s="46" t="s">
        <v>39</v>
      </c>
      <c r="J137" s="48">
        <f t="shared" si="30"/>
        <v>1</v>
      </c>
      <c r="K137" s="49" t="s">
        <v>64</v>
      </c>
      <c r="L137" s="49" t="s">
        <v>7</v>
      </c>
      <c r="M137" s="58"/>
      <c r="N137" s="57"/>
      <c r="O137" s="57"/>
      <c r="P137" s="59"/>
      <c r="Q137" s="57"/>
      <c r="R137" s="57"/>
      <c r="S137" s="59"/>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60">
        <f t="shared" si="31"/>
        <v>8561.96</v>
      </c>
      <c r="BB137" s="61">
        <f t="shared" si="32"/>
        <v>8561.96</v>
      </c>
      <c r="BC137" s="56" t="str">
        <f t="shared" si="33"/>
        <v>INR  Eight Thousand Five Hundred &amp; Sixty One  and Paise Ninety Six Only</v>
      </c>
      <c r="BD137" s="70">
        <v>9696</v>
      </c>
      <c r="BE137" s="73">
        <f t="shared" si="28"/>
        <v>10968.12</v>
      </c>
      <c r="BF137" s="73">
        <f t="shared" si="29"/>
        <v>281184</v>
      </c>
      <c r="BG137" s="73"/>
      <c r="BK137" s="15">
        <f t="shared" si="16"/>
        <v>333.98</v>
      </c>
      <c r="BL137" s="15">
        <f t="shared" si="17"/>
        <v>108.76</v>
      </c>
      <c r="BM137" s="15">
        <f t="shared" si="18"/>
        <v>333.98</v>
      </c>
      <c r="BN137" s="73">
        <v>261</v>
      </c>
      <c r="BO137" s="15">
        <f t="shared" si="19"/>
        <v>295.24</v>
      </c>
      <c r="HR137" s="16"/>
      <c r="HS137" s="16"/>
      <c r="HT137" s="16"/>
      <c r="HU137" s="16"/>
      <c r="HV137" s="16"/>
    </row>
    <row r="138" spans="1:230" s="15" customFormat="1" ht="99.75">
      <c r="A138" s="64">
        <v>126</v>
      </c>
      <c r="B138" s="97" t="s">
        <v>475</v>
      </c>
      <c r="C138" s="72" t="s">
        <v>177</v>
      </c>
      <c r="D138" s="77">
        <v>12</v>
      </c>
      <c r="E138" s="84" t="s">
        <v>249</v>
      </c>
      <c r="F138" s="83">
        <v>52.04</v>
      </c>
      <c r="G138" s="57"/>
      <c r="H138" s="47"/>
      <c r="I138" s="46" t="s">
        <v>39</v>
      </c>
      <c r="J138" s="48">
        <f aca="true" t="shared" si="34" ref="J138:J169">IF(I138="Less(-)",-1,1)</f>
        <v>1</v>
      </c>
      <c r="K138" s="49" t="s">
        <v>64</v>
      </c>
      <c r="L138" s="49" t="s">
        <v>7</v>
      </c>
      <c r="M138" s="58"/>
      <c r="N138" s="57"/>
      <c r="O138" s="57"/>
      <c r="P138" s="59"/>
      <c r="Q138" s="57"/>
      <c r="R138" s="57"/>
      <c r="S138" s="59"/>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60">
        <f aca="true" t="shared" si="35" ref="BA138:BA169">total_amount_ba($B$2,$D$2,D138,F138,J138,K138,M138)</f>
        <v>624.48</v>
      </c>
      <c r="BB138" s="61">
        <f aca="true" t="shared" si="36" ref="BB138:BB169">BA138+SUM(N138:AZ138)</f>
        <v>624.48</v>
      </c>
      <c r="BC138" s="56" t="str">
        <f aca="true" t="shared" si="37" ref="BC138:BC169">SpellNumber(L138,BB138)</f>
        <v>INR  Six Hundred &amp; Twenty Four  and Paise Forty Eight Only</v>
      </c>
      <c r="BD138" s="70">
        <v>9792.96</v>
      </c>
      <c r="BE138" s="73">
        <f t="shared" si="28"/>
        <v>11077.8</v>
      </c>
      <c r="BF138" s="73">
        <f t="shared" si="29"/>
        <v>117515.52</v>
      </c>
      <c r="BG138" s="73"/>
      <c r="BK138" s="15">
        <f t="shared" si="16"/>
        <v>58.87</v>
      </c>
      <c r="BL138" s="15">
        <f t="shared" si="17"/>
        <v>333.98</v>
      </c>
      <c r="BM138" s="15">
        <f t="shared" si="18"/>
        <v>58.87</v>
      </c>
      <c r="BN138" s="73">
        <v>46</v>
      </c>
      <c r="BO138" s="15">
        <f t="shared" si="19"/>
        <v>52.04</v>
      </c>
      <c r="HR138" s="16"/>
      <c r="HS138" s="16"/>
      <c r="HT138" s="16"/>
      <c r="HU138" s="16"/>
      <c r="HV138" s="16"/>
    </row>
    <row r="139" spans="1:230" s="15" customFormat="1" ht="99.75">
      <c r="A139" s="64">
        <v>127</v>
      </c>
      <c r="B139" s="98" t="s">
        <v>476</v>
      </c>
      <c r="C139" s="72" t="s">
        <v>178</v>
      </c>
      <c r="D139" s="77">
        <v>24</v>
      </c>
      <c r="E139" s="84" t="s">
        <v>249</v>
      </c>
      <c r="F139" s="83">
        <v>96.15</v>
      </c>
      <c r="G139" s="57"/>
      <c r="H139" s="47"/>
      <c r="I139" s="46" t="s">
        <v>39</v>
      </c>
      <c r="J139" s="48">
        <f t="shared" si="34"/>
        <v>1</v>
      </c>
      <c r="K139" s="49" t="s">
        <v>64</v>
      </c>
      <c r="L139" s="49" t="s">
        <v>7</v>
      </c>
      <c r="M139" s="58"/>
      <c r="N139" s="57"/>
      <c r="O139" s="57"/>
      <c r="P139" s="59"/>
      <c r="Q139" s="57"/>
      <c r="R139" s="57"/>
      <c r="S139" s="59"/>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60">
        <f t="shared" si="35"/>
        <v>2307.6</v>
      </c>
      <c r="BB139" s="61">
        <f t="shared" si="36"/>
        <v>2307.6</v>
      </c>
      <c r="BC139" s="56" t="str">
        <f t="shared" si="37"/>
        <v>INR  Two Thousand Three Hundred &amp; Seven  and Paise Sixty Only</v>
      </c>
      <c r="BD139" s="70">
        <v>9890.89</v>
      </c>
      <c r="BE139" s="73">
        <f t="shared" si="28"/>
        <v>11188.57</v>
      </c>
      <c r="BF139" s="73">
        <f t="shared" si="29"/>
        <v>237381.36</v>
      </c>
      <c r="BG139" s="73"/>
      <c r="BK139" s="15">
        <f aca="true" t="shared" si="38" ref="BK139:BK176">ROUND(F139*1.12*1.01,2)</f>
        <v>108.76</v>
      </c>
      <c r="BL139" s="15">
        <f t="shared" si="17"/>
        <v>58.87</v>
      </c>
      <c r="BM139" s="15">
        <f t="shared" si="18"/>
        <v>108.76</v>
      </c>
      <c r="BN139" s="73">
        <v>85</v>
      </c>
      <c r="BO139" s="15">
        <f t="shared" si="19"/>
        <v>96.15</v>
      </c>
      <c r="HR139" s="16"/>
      <c r="HS139" s="16"/>
      <c r="HT139" s="16"/>
      <c r="HU139" s="16"/>
      <c r="HV139" s="16"/>
    </row>
    <row r="140" spans="1:230" s="15" customFormat="1" ht="99.75">
      <c r="A140" s="64">
        <v>128</v>
      </c>
      <c r="B140" s="98" t="s">
        <v>477</v>
      </c>
      <c r="C140" s="72" t="s">
        <v>542</v>
      </c>
      <c r="D140" s="77">
        <v>12</v>
      </c>
      <c r="E140" s="84" t="s">
        <v>249</v>
      </c>
      <c r="F140" s="83">
        <v>296.37</v>
      </c>
      <c r="G140" s="57"/>
      <c r="H140" s="47"/>
      <c r="I140" s="46" t="s">
        <v>39</v>
      </c>
      <c r="J140" s="48">
        <f t="shared" si="34"/>
        <v>1</v>
      </c>
      <c r="K140" s="49" t="s">
        <v>64</v>
      </c>
      <c r="L140" s="49" t="s">
        <v>7</v>
      </c>
      <c r="M140" s="58"/>
      <c r="N140" s="57"/>
      <c r="O140" s="57"/>
      <c r="P140" s="59"/>
      <c r="Q140" s="57"/>
      <c r="R140" s="57"/>
      <c r="S140" s="59"/>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60">
        <f t="shared" si="35"/>
        <v>3556.44</v>
      </c>
      <c r="BB140" s="61">
        <f t="shared" si="36"/>
        <v>3556.44</v>
      </c>
      <c r="BC140" s="56" t="str">
        <f t="shared" si="37"/>
        <v>INR  Three Thousand Five Hundred &amp; Fifty Six  and Paise Forty Four Only</v>
      </c>
      <c r="BD140" s="70">
        <v>9989.8</v>
      </c>
      <c r="BE140" s="73">
        <f t="shared" si="28"/>
        <v>11300.46</v>
      </c>
      <c r="BF140" s="73">
        <f t="shared" si="29"/>
        <v>119877.6</v>
      </c>
      <c r="BG140" s="73"/>
      <c r="BK140" s="15">
        <f t="shared" si="38"/>
        <v>335.25</v>
      </c>
      <c r="BL140" s="15">
        <f aca="true" t="shared" si="39" ref="BL140:BL201">ROUND(F139*1.12*1.01,2)</f>
        <v>108.76</v>
      </c>
      <c r="BM140" s="15">
        <f aca="true" t="shared" si="40" ref="BM140:BM201">ROUND(F140*1.12*1.01,2)</f>
        <v>335.25</v>
      </c>
      <c r="BN140" s="73">
        <v>262</v>
      </c>
      <c r="BO140" s="15">
        <f t="shared" si="19"/>
        <v>296.37</v>
      </c>
      <c r="HR140" s="16"/>
      <c r="HS140" s="16"/>
      <c r="HT140" s="16"/>
      <c r="HU140" s="16"/>
      <c r="HV140" s="16"/>
    </row>
    <row r="141" spans="1:230" s="15" customFormat="1" ht="99.75">
      <c r="A141" s="64">
        <v>129</v>
      </c>
      <c r="B141" s="97" t="s">
        <v>296</v>
      </c>
      <c r="C141" s="72" t="s">
        <v>179</v>
      </c>
      <c r="D141" s="77">
        <v>12</v>
      </c>
      <c r="E141" s="84" t="s">
        <v>249</v>
      </c>
      <c r="F141" s="83">
        <v>114.25</v>
      </c>
      <c r="G141" s="57"/>
      <c r="H141" s="47"/>
      <c r="I141" s="46" t="s">
        <v>39</v>
      </c>
      <c r="J141" s="48">
        <f t="shared" si="34"/>
        <v>1</v>
      </c>
      <c r="K141" s="49" t="s">
        <v>64</v>
      </c>
      <c r="L141" s="49" t="s">
        <v>7</v>
      </c>
      <c r="M141" s="58"/>
      <c r="N141" s="57"/>
      <c r="O141" s="57"/>
      <c r="P141" s="59"/>
      <c r="Q141" s="57"/>
      <c r="R141" s="57"/>
      <c r="S141" s="59"/>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60">
        <f t="shared" si="35"/>
        <v>1371</v>
      </c>
      <c r="BB141" s="61">
        <f t="shared" si="36"/>
        <v>1371</v>
      </c>
      <c r="BC141" s="56" t="str">
        <f t="shared" si="37"/>
        <v>INR  One Thousand Three Hundred &amp; Seventy One  Only</v>
      </c>
      <c r="BD141" s="70">
        <v>9077</v>
      </c>
      <c r="BE141" s="73">
        <f t="shared" si="28"/>
        <v>10267.9</v>
      </c>
      <c r="BF141" s="73">
        <f t="shared" si="29"/>
        <v>108924</v>
      </c>
      <c r="BG141" s="73"/>
      <c r="BK141" s="15">
        <f t="shared" si="38"/>
        <v>129.24</v>
      </c>
      <c r="BL141" s="15">
        <f t="shared" si="39"/>
        <v>335.25</v>
      </c>
      <c r="BM141" s="15">
        <f t="shared" si="40"/>
        <v>129.24</v>
      </c>
      <c r="BN141" s="73">
        <v>101</v>
      </c>
      <c r="BO141" s="15">
        <f t="shared" si="19"/>
        <v>114.25</v>
      </c>
      <c r="HR141" s="16"/>
      <c r="HS141" s="16"/>
      <c r="HT141" s="16"/>
      <c r="HU141" s="16"/>
      <c r="HV141" s="16"/>
    </row>
    <row r="142" spans="1:230" s="15" customFormat="1" ht="99.75">
      <c r="A142" s="64">
        <v>130</v>
      </c>
      <c r="B142" s="98" t="s">
        <v>297</v>
      </c>
      <c r="C142" s="72" t="s">
        <v>180</v>
      </c>
      <c r="D142" s="77">
        <v>20</v>
      </c>
      <c r="E142" s="84" t="s">
        <v>249</v>
      </c>
      <c r="F142" s="83">
        <v>220.58</v>
      </c>
      <c r="G142" s="57"/>
      <c r="H142" s="47"/>
      <c r="I142" s="46" t="s">
        <v>39</v>
      </c>
      <c r="J142" s="48">
        <f t="shared" si="34"/>
        <v>1</v>
      </c>
      <c r="K142" s="49" t="s">
        <v>64</v>
      </c>
      <c r="L142" s="49" t="s">
        <v>7</v>
      </c>
      <c r="M142" s="58"/>
      <c r="N142" s="57"/>
      <c r="O142" s="57"/>
      <c r="P142" s="59"/>
      <c r="Q142" s="57"/>
      <c r="R142" s="57"/>
      <c r="S142" s="59"/>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60">
        <f t="shared" si="35"/>
        <v>4411.6</v>
      </c>
      <c r="BB142" s="61">
        <f t="shared" si="36"/>
        <v>4411.6</v>
      </c>
      <c r="BC142" s="56" t="str">
        <f t="shared" si="37"/>
        <v>INR  Four Thousand Four Hundred &amp; Eleven  and Paise Sixty Only</v>
      </c>
      <c r="BD142" s="70">
        <v>29</v>
      </c>
      <c r="BE142" s="73">
        <f t="shared" si="28"/>
        <v>32.8</v>
      </c>
      <c r="BF142" s="73">
        <f t="shared" si="29"/>
        <v>580</v>
      </c>
      <c r="BG142" s="73"/>
      <c r="BK142" s="15">
        <f t="shared" si="38"/>
        <v>249.52</v>
      </c>
      <c r="BL142" s="15">
        <f t="shared" si="39"/>
        <v>129.24</v>
      </c>
      <c r="BM142" s="15">
        <f t="shared" si="40"/>
        <v>249.52</v>
      </c>
      <c r="BN142" s="73">
        <v>195</v>
      </c>
      <c r="BO142" s="15">
        <f t="shared" si="19"/>
        <v>220.58</v>
      </c>
      <c r="HR142" s="16"/>
      <c r="HS142" s="16"/>
      <c r="HT142" s="16"/>
      <c r="HU142" s="16"/>
      <c r="HV142" s="16"/>
    </row>
    <row r="143" spans="1:230" s="15" customFormat="1" ht="99.75">
      <c r="A143" s="64">
        <v>131</v>
      </c>
      <c r="B143" s="98" t="s">
        <v>298</v>
      </c>
      <c r="C143" s="72" t="s">
        <v>181</v>
      </c>
      <c r="D143" s="77">
        <v>12</v>
      </c>
      <c r="E143" s="84" t="s">
        <v>249</v>
      </c>
      <c r="F143" s="83">
        <v>581.44</v>
      </c>
      <c r="G143" s="57"/>
      <c r="H143" s="47"/>
      <c r="I143" s="46" t="s">
        <v>39</v>
      </c>
      <c r="J143" s="48">
        <f t="shared" si="34"/>
        <v>1</v>
      </c>
      <c r="K143" s="49" t="s">
        <v>64</v>
      </c>
      <c r="L143" s="49" t="s">
        <v>7</v>
      </c>
      <c r="M143" s="58"/>
      <c r="N143" s="57"/>
      <c r="O143" s="57"/>
      <c r="P143" s="59"/>
      <c r="Q143" s="57"/>
      <c r="R143" s="57"/>
      <c r="S143" s="59"/>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60">
        <f t="shared" si="35"/>
        <v>6977.28</v>
      </c>
      <c r="BB143" s="61">
        <f t="shared" si="36"/>
        <v>6977.28</v>
      </c>
      <c r="BC143" s="56" t="str">
        <f t="shared" si="37"/>
        <v>INR  Six Thousand Nine Hundred &amp; Seventy Seven  and Paise Twenty Eight Only</v>
      </c>
      <c r="BD143" s="70">
        <v>43</v>
      </c>
      <c r="BE143" s="73">
        <f t="shared" si="28"/>
        <v>48.64</v>
      </c>
      <c r="BF143" s="73">
        <f t="shared" si="29"/>
        <v>516</v>
      </c>
      <c r="BG143" s="73"/>
      <c r="BK143" s="15">
        <f t="shared" si="38"/>
        <v>657.72</v>
      </c>
      <c r="BL143" s="15">
        <f t="shared" si="39"/>
        <v>249.52</v>
      </c>
      <c r="BM143" s="15">
        <f t="shared" si="40"/>
        <v>657.72</v>
      </c>
      <c r="BN143" s="73">
        <v>514</v>
      </c>
      <c r="BO143" s="15">
        <f aca="true" t="shared" si="41" ref="BO143:BO206">ROUND(BN143*1.12*1.01,2)</f>
        <v>581.44</v>
      </c>
      <c r="HR143" s="16"/>
      <c r="HS143" s="16"/>
      <c r="HT143" s="16"/>
      <c r="HU143" s="16"/>
      <c r="HV143" s="16"/>
    </row>
    <row r="144" spans="1:230" s="15" customFormat="1" ht="99.75">
      <c r="A144" s="64">
        <v>132</v>
      </c>
      <c r="B144" s="97" t="s">
        <v>299</v>
      </c>
      <c r="C144" s="72" t="s">
        <v>182</v>
      </c>
      <c r="D144" s="77">
        <v>12</v>
      </c>
      <c r="E144" s="84" t="s">
        <v>249</v>
      </c>
      <c r="F144" s="83">
        <v>201.35</v>
      </c>
      <c r="G144" s="57"/>
      <c r="H144" s="47"/>
      <c r="I144" s="46" t="s">
        <v>39</v>
      </c>
      <c r="J144" s="48">
        <f t="shared" si="34"/>
        <v>1</v>
      </c>
      <c r="K144" s="49" t="s">
        <v>64</v>
      </c>
      <c r="L144" s="49" t="s">
        <v>7</v>
      </c>
      <c r="M144" s="58"/>
      <c r="N144" s="57"/>
      <c r="O144" s="57"/>
      <c r="P144" s="59"/>
      <c r="Q144" s="57"/>
      <c r="R144" s="57"/>
      <c r="S144" s="59"/>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60">
        <f t="shared" si="35"/>
        <v>2416.2</v>
      </c>
      <c r="BB144" s="61">
        <f t="shared" si="36"/>
        <v>2416.2</v>
      </c>
      <c r="BC144" s="56" t="str">
        <f t="shared" si="37"/>
        <v>INR  Two Thousand Four Hundred &amp; Sixteen  and Paise Twenty Only</v>
      </c>
      <c r="BD144" s="70">
        <v>159</v>
      </c>
      <c r="BE144" s="73">
        <f t="shared" si="28"/>
        <v>179.86</v>
      </c>
      <c r="BF144" s="73">
        <f t="shared" si="29"/>
        <v>1908</v>
      </c>
      <c r="BG144" s="73"/>
      <c r="BK144" s="15">
        <f t="shared" si="38"/>
        <v>227.77</v>
      </c>
      <c r="BL144" s="15">
        <f t="shared" si="39"/>
        <v>657.72</v>
      </c>
      <c r="BM144" s="15">
        <f t="shared" si="40"/>
        <v>227.77</v>
      </c>
      <c r="BN144" s="73">
        <v>178</v>
      </c>
      <c r="BO144" s="15">
        <f t="shared" si="41"/>
        <v>201.35</v>
      </c>
      <c r="HR144" s="16"/>
      <c r="HS144" s="16"/>
      <c r="HT144" s="16"/>
      <c r="HU144" s="16"/>
      <c r="HV144" s="16"/>
    </row>
    <row r="145" spans="1:230" s="15" customFormat="1" ht="99.75">
      <c r="A145" s="64">
        <v>133</v>
      </c>
      <c r="B145" s="98" t="s">
        <v>300</v>
      </c>
      <c r="C145" s="72" t="s">
        <v>183</v>
      </c>
      <c r="D145" s="77">
        <v>12</v>
      </c>
      <c r="E145" s="84" t="s">
        <v>249</v>
      </c>
      <c r="F145" s="83">
        <v>352.93</v>
      </c>
      <c r="G145" s="57"/>
      <c r="H145" s="47"/>
      <c r="I145" s="46" t="s">
        <v>39</v>
      </c>
      <c r="J145" s="48">
        <f t="shared" si="34"/>
        <v>1</v>
      </c>
      <c r="K145" s="49" t="s">
        <v>64</v>
      </c>
      <c r="L145" s="49" t="s">
        <v>7</v>
      </c>
      <c r="M145" s="58"/>
      <c r="N145" s="57"/>
      <c r="O145" s="57"/>
      <c r="P145" s="59"/>
      <c r="Q145" s="57"/>
      <c r="R145" s="57"/>
      <c r="S145" s="59"/>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60">
        <f t="shared" si="35"/>
        <v>4235.16</v>
      </c>
      <c r="BB145" s="61">
        <f t="shared" si="36"/>
        <v>4235.16</v>
      </c>
      <c r="BC145" s="56" t="str">
        <f t="shared" si="37"/>
        <v>INR  Four Thousand Two Hundred &amp; Thirty Five  and Paise Sixteen Only</v>
      </c>
      <c r="BD145" s="70">
        <v>70</v>
      </c>
      <c r="BE145" s="73">
        <f t="shared" si="28"/>
        <v>79.18</v>
      </c>
      <c r="BF145" s="73">
        <f t="shared" si="29"/>
        <v>840</v>
      </c>
      <c r="BG145" s="73"/>
      <c r="BK145" s="15">
        <f t="shared" si="38"/>
        <v>399.23</v>
      </c>
      <c r="BL145" s="15">
        <f t="shared" si="39"/>
        <v>227.77</v>
      </c>
      <c r="BM145" s="15">
        <f t="shared" si="40"/>
        <v>399.23</v>
      </c>
      <c r="BN145" s="73">
        <v>312</v>
      </c>
      <c r="BO145" s="15">
        <f t="shared" si="41"/>
        <v>352.93</v>
      </c>
      <c r="HR145" s="16"/>
      <c r="HS145" s="16"/>
      <c r="HT145" s="16"/>
      <c r="HU145" s="16"/>
      <c r="HV145" s="16"/>
    </row>
    <row r="146" spans="1:230" s="15" customFormat="1" ht="99.75">
      <c r="A146" s="64">
        <v>134</v>
      </c>
      <c r="B146" s="97" t="s">
        <v>478</v>
      </c>
      <c r="C146" s="72" t="s">
        <v>184</v>
      </c>
      <c r="D146" s="77">
        <v>12</v>
      </c>
      <c r="E146" s="84" t="s">
        <v>249</v>
      </c>
      <c r="F146" s="83">
        <v>115.38</v>
      </c>
      <c r="G146" s="57"/>
      <c r="H146" s="47"/>
      <c r="I146" s="46" t="s">
        <v>39</v>
      </c>
      <c r="J146" s="48">
        <f t="shared" si="34"/>
        <v>1</v>
      </c>
      <c r="K146" s="49" t="s">
        <v>64</v>
      </c>
      <c r="L146" s="49" t="s">
        <v>7</v>
      </c>
      <c r="M146" s="58"/>
      <c r="N146" s="57"/>
      <c r="O146" s="57"/>
      <c r="P146" s="59"/>
      <c r="Q146" s="57"/>
      <c r="R146" s="57"/>
      <c r="S146" s="59"/>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60">
        <f t="shared" si="35"/>
        <v>1384.56</v>
      </c>
      <c r="BB146" s="61">
        <f t="shared" si="36"/>
        <v>1384.56</v>
      </c>
      <c r="BC146" s="56" t="str">
        <f t="shared" si="37"/>
        <v>INR  One Thousand Three Hundred &amp; Eighty Four  and Paise Fifty Six Only</v>
      </c>
      <c r="BD146" s="70">
        <v>1665</v>
      </c>
      <c r="BE146" s="73">
        <f t="shared" si="28"/>
        <v>1883.45</v>
      </c>
      <c r="BF146" s="73">
        <f t="shared" si="29"/>
        <v>19980</v>
      </c>
      <c r="BG146" s="73"/>
      <c r="BK146" s="15">
        <f t="shared" si="38"/>
        <v>130.52</v>
      </c>
      <c r="BL146" s="15">
        <f t="shared" si="39"/>
        <v>399.23</v>
      </c>
      <c r="BM146" s="15">
        <f t="shared" si="40"/>
        <v>130.52</v>
      </c>
      <c r="BN146" s="73">
        <v>102</v>
      </c>
      <c r="BO146" s="15">
        <f t="shared" si="41"/>
        <v>115.38</v>
      </c>
      <c r="HR146" s="16"/>
      <c r="HS146" s="16"/>
      <c r="HT146" s="16"/>
      <c r="HU146" s="16"/>
      <c r="HV146" s="16"/>
    </row>
    <row r="147" spans="1:230" s="15" customFormat="1" ht="99.75">
      <c r="A147" s="64">
        <v>135</v>
      </c>
      <c r="B147" s="98" t="s">
        <v>479</v>
      </c>
      <c r="C147" s="72" t="s">
        <v>185</v>
      </c>
      <c r="D147" s="77">
        <v>18</v>
      </c>
      <c r="E147" s="84" t="s">
        <v>249</v>
      </c>
      <c r="F147" s="83">
        <v>233.03</v>
      </c>
      <c r="G147" s="57"/>
      <c r="H147" s="47"/>
      <c r="I147" s="46" t="s">
        <v>39</v>
      </c>
      <c r="J147" s="48">
        <f t="shared" si="34"/>
        <v>1</v>
      </c>
      <c r="K147" s="49" t="s">
        <v>64</v>
      </c>
      <c r="L147" s="49" t="s">
        <v>7</v>
      </c>
      <c r="M147" s="58"/>
      <c r="N147" s="57"/>
      <c r="O147" s="57"/>
      <c r="P147" s="59"/>
      <c r="Q147" s="57"/>
      <c r="R147" s="57"/>
      <c r="S147" s="59"/>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60">
        <f t="shared" si="35"/>
        <v>4194.54</v>
      </c>
      <c r="BB147" s="61">
        <f t="shared" si="36"/>
        <v>4194.54</v>
      </c>
      <c r="BC147" s="56" t="str">
        <f t="shared" si="37"/>
        <v>INR  Four Thousand One Hundred &amp; Ninety Four  and Paise Fifty Four Only</v>
      </c>
      <c r="BD147" s="70">
        <v>99</v>
      </c>
      <c r="BE147" s="73">
        <f t="shared" si="28"/>
        <v>111.99</v>
      </c>
      <c r="BF147" s="73">
        <f t="shared" si="29"/>
        <v>1782</v>
      </c>
      <c r="BG147" s="73"/>
      <c r="BK147" s="15">
        <f t="shared" si="38"/>
        <v>263.6</v>
      </c>
      <c r="BL147" s="15">
        <f t="shared" si="39"/>
        <v>130.52</v>
      </c>
      <c r="BM147" s="15">
        <f t="shared" si="40"/>
        <v>263.6</v>
      </c>
      <c r="BN147" s="73">
        <v>206</v>
      </c>
      <c r="BO147" s="15">
        <f t="shared" si="41"/>
        <v>233.03</v>
      </c>
      <c r="HR147" s="16"/>
      <c r="HS147" s="16"/>
      <c r="HT147" s="16"/>
      <c r="HU147" s="16"/>
      <c r="HV147" s="16"/>
    </row>
    <row r="148" spans="1:230" s="15" customFormat="1" ht="99.75">
      <c r="A148" s="64">
        <v>136</v>
      </c>
      <c r="B148" s="98" t="s">
        <v>480</v>
      </c>
      <c r="C148" s="72" t="s">
        <v>186</v>
      </c>
      <c r="D148" s="77">
        <v>12</v>
      </c>
      <c r="E148" s="84" t="s">
        <v>249</v>
      </c>
      <c r="F148" s="83">
        <v>659.49</v>
      </c>
      <c r="G148" s="57"/>
      <c r="H148" s="47"/>
      <c r="I148" s="46" t="s">
        <v>39</v>
      </c>
      <c r="J148" s="48">
        <f t="shared" si="34"/>
        <v>1</v>
      </c>
      <c r="K148" s="49" t="s">
        <v>64</v>
      </c>
      <c r="L148" s="49" t="s">
        <v>7</v>
      </c>
      <c r="M148" s="58"/>
      <c r="N148" s="57"/>
      <c r="O148" s="57"/>
      <c r="P148" s="59"/>
      <c r="Q148" s="57"/>
      <c r="R148" s="57"/>
      <c r="S148" s="59"/>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60">
        <f t="shared" si="35"/>
        <v>7913.88</v>
      </c>
      <c r="BB148" s="61">
        <f t="shared" si="36"/>
        <v>7913.88</v>
      </c>
      <c r="BC148" s="56" t="str">
        <f t="shared" si="37"/>
        <v>INR  Seven Thousand Nine Hundred &amp; Thirteen  and Paise Eighty Eight Only</v>
      </c>
      <c r="BD148" s="70">
        <v>74</v>
      </c>
      <c r="BE148" s="73">
        <f t="shared" si="28"/>
        <v>83.71</v>
      </c>
      <c r="BF148" s="73">
        <f t="shared" si="29"/>
        <v>888</v>
      </c>
      <c r="BG148" s="73"/>
      <c r="BK148" s="15">
        <f t="shared" si="38"/>
        <v>746.02</v>
      </c>
      <c r="BL148" s="15">
        <f t="shared" si="39"/>
        <v>263.6</v>
      </c>
      <c r="BM148" s="15">
        <f t="shared" si="40"/>
        <v>746.02</v>
      </c>
      <c r="BN148" s="73">
        <v>583</v>
      </c>
      <c r="BO148" s="15">
        <f t="shared" si="41"/>
        <v>659.49</v>
      </c>
      <c r="HR148" s="16"/>
      <c r="HS148" s="16"/>
      <c r="HT148" s="16"/>
      <c r="HU148" s="16"/>
      <c r="HV148" s="16"/>
    </row>
    <row r="149" spans="1:230" s="15" customFormat="1" ht="99.75">
      <c r="A149" s="64">
        <v>137</v>
      </c>
      <c r="B149" s="97" t="s">
        <v>481</v>
      </c>
      <c r="C149" s="72" t="s">
        <v>187</v>
      </c>
      <c r="D149" s="77">
        <v>12</v>
      </c>
      <c r="E149" s="84" t="s">
        <v>249</v>
      </c>
      <c r="F149" s="83">
        <v>69</v>
      </c>
      <c r="G149" s="57"/>
      <c r="H149" s="47"/>
      <c r="I149" s="46" t="s">
        <v>39</v>
      </c>
      <c r="J149" s="48">
        <f t="shared" si="34"/>
        <v>1</v>
      </c>
      <c r="K149" s="49" t="s">
        <v>64</v>
      </c>
      <c r="L149" s="49" t="s">
        <v>7</v>
      </c>
      <c r="M149" s="58"/>
      <c r="N149" s="57"/>
      <c r="O149" s="57"/>
      <c r="P149" s="59"/>
      <c r="Q149" s="57"/>
      <c r="R149" s="57"/>
      <c r="S149" s="59"/>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60">
        <f t="shared" si="35"/>
        <v>828</v>
      </c>
      <c r="BB149" s="61">
        <f t="shared" si="36"/>
        <v>828</v>
      </c>
      <c r="BC149" s="56" t="str">
        <f t="shared" si="37"/>
        <v>INR  Eight Hundred &amp; Twenty Eight  Only</v>
      </c>
      <c r="BD149" s="70">
        <v>103</v>
      </c>
      <c r="BE149" s="73">
        <f t="shared" si="28"/>
        <v>116.51</v>
      </c>
      <c r="BF149" s="73">
        <f t="shared" si="29"/>
        <v>1236</v>
      </c>
      <c r="BG149" s="73"/>
      <c r="BK149" s="15">
        <f t="shared" si="38"/>
        <v>78.05</v>
      </c>
      <c r="BL149" s="15">
        <f t="shared" si="39"/>
        <v>746.02</v>
      </c>
      <c r="BM149" s="15">
        <f t="shared" si="40"/>
        <v>78.05</v>
      </c>
      <c r="BN149" s="73">
        <v>61</v>
      </c>
      <c r="BO149" s="15">
        <f t="shared" si="41"/>
        <v>69</v>
      </c>
      <c r="HR149" s="16"/>
      <c r="HS149" s="16"/>
      <c r="HT149" s="16"/>
      <c r="HU149" s="16"/>
      <c r="HV149" s="16"/>
    </row>
    <row r="150" spans="1:230" s="15" customFormat="1" ht="99.75">
      <c r="A150" s="64">
        <v>138</v>
      </c>
      <c r="B150" s="98" t="s">
        <v>482</v>
      </c>
      <c r="C150" s="72" t="s">
        <v>188</v>
      </c>
      <c r="D150" s="77">
        <v>18</v>
      </c>
      <c r="E150" s="84" t="s">
        <v>249</v>
      </c>
      <c r="F150" s="83">
        <v>135.74</v>
      </c>
      <c r="G150" s="57"/>
      <c r="H150" s="47"/>
      <c r="I150" s="46" t="s">
        <v>39</v>
      </c>
      <c r="J150" s="48">
        <f t="shared" si="34"/>
        <v>1</v>
      </c>
      <c r="K150" s="49" t="s">
        <v>64</v>
      </c>
      <c r="L150" s="49" t="s">
        <v>7</v>
      </c>
      <c r="M150" s="58"/>
      <c r="N150" s="57"/>
      <c r="O150" s="57"/>
      <c r="P150" s="59"/>
      <c r="Q150" s="57"/>
      <c r="R150" s="57"/>
      <c r="S150" s="59"/>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60">
        <f t="shared" si="35"/>
        <v>2443.32</v>
      </c>
      <c r="BB150" s="61">
        <f t="shared" si="36"/>
        <v>2443.32</v>
      </c>
      <c r="BC150" s="56" t="str">
        <f t="shared" si="37"/>
        <v>INR  Two Thousand Four Hundred &amp; Forty Three  and Paise Thirty Two Only</v>
      </c>
      <c r="BD150" s="70">
        <v>1081</v>
      </c>
      <c r="BE150" s="73">
        <f t="shared" si="28"/>
        <v>1222.83</v>
      </c>
      <c r="BF150" s="73">
        <f t="shared" si="29"/>
        <v>19458</v>
      </c>
      <c r="BG150" s="73"/>
      <c r="BK150" s="15">
        <f t="shared" si="38"/>
        <v>153.55</v>
      </c>
      <c r="BL150" s="15">
        <f t="shared" si="39"/>
        <v>78.05</v>
      </c>
      <c r="BM150" s="15">
        <f t="shared" si="40"/>
        <v>153.55</v>
      </c>
      <c r="BN150" s="73">
        <v>120</v>
      </c>
      <c r="BO150" s="15">
        <f t="shared" si="41"/>
        <v>135.74</v>
      </c>
      <c r="HR150" s="16"/>
      <c r="HS150" s="16"/>
      <c r="HT150" s="16"/>
      <c r="HU150" s="16"/>
      <c r="HV150" s="16"/>
    </row>
    <row r="151" spans="1:230" s="15" customFormat="1" ht="99.75">
      <c r="A151" s="64">
        <v>139</v>
      </c>
      <c r="B151" s="98" t="s">
        <v>483</v>
      </c>
      <c r="C151" s="72" t="s">
        <v>189</v>
      </c>
      <c r="D151" s="77">
        <v>12</v>
      </c>
      <c r="E151" s="84" t="s">
        <v>249</v>
      </c>
      <c r="F151" s="83">
        <v>382.35</v>
      </c>
      <c r="G151" s="57"/>
      <c r="H151" s="47"/>
      <c r="I151" s="46" t="s">
        <v>39</v>
      </c>
      <c r="J151" s="48">
        <f t="shared" si="34"/>
        <v>1</v>
      </c>
      <c r="K151" s="49" t="s">
        <v>64</v>
      </c>
      <c r="L151" s="49" t="s">
        <v>7</v>
      </c>
      <c r="M151" s="58"/>
      <c r="N151" s="57"/>
      <c r="O151" s="57"/>
      <c r="P151" s="59"/>
      <c r="Q151" s="57"/>
      <c r="R151" s="57"/>
      <c r="S151" s="59"/>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60">
        <f t="shared" si="35"/>
        <v>4588.2</v>
      </c>
      <c r="BB151" s="61">
        <f t="shared" si="36"/>
        <v>4588.2</v>
      </c>
      <c r="BC151" s="56" t="str">
        <f t="shared" si="37"/>
        <v>INR  Four Thousand Five Hundred &amp; Eighty Eight  and Paise Twenty Only</v>
      </c>
      <c r="BD151" s="70">
        <v>378</v>
      </c>
      <c r="BE151" s="73">
        <f t="shared" si="28"/>
        <v>427.59</v>
      </c>
      <c r="BF151" s="73">
        <f t="shared" si="29"/>
        <v>4536</v>
      </c>
      <c r="BG151" s="73"/>
      <c r="BK151" s="15">
        <f t="shared" si="38"/>
        <v>432.51</v>
      </c>
      <c r="BL151" s="15">
        <f t="shared" si="39"/>
        <v>153.55</v>
      </c>
      <c r="BM151" s="15">
        <f t="shared" si="40"/>
        <v>432.51</v>
      </c>
      <c r="BN151" s="73">
        <v>338</v>
      </c>
      <c r="BO151" s="15">
        <f t="shared" si="41"/>
        <v>382.35</v>
      </c>
      <c r="HR151" s="16"/>
      <c r="HS151" s="16"/>
      <c r="HT151" s="16"/>
      <c r="HU151" s="16"/>
      <c r="HV151" s="16"/>
    </row>
    <row r="152" spans="1:230" s="15" customFormat="1" ht="99.75">
      <c r="A152" s="64">
        <v>140</v>
      </c>
      <c r="B152" s="97" t="s">
        <v>484</v>
      </c>
      <c r="C152" s="72" t="s">
        <v>190</v>
      </c>
      <c r="D152" s="77">
        <v>12</v>
      </c>
      <c r="E152" s="84" t="s">
        <v>249</v>
      </c>
      <c r="F152" s="83">
        <v>93.89</v>
      </c>
      <c r="G152" s="57"/>
      <c r="H152" s="47"/>
      <c r="I152" s="46" t="s">
        <v>39</v>
      </c>
      <c r="J152" s="48">
        <f t="shared" si="34"/>
        <v>1</v>
      </c>
      <c r="K152" s="49" t="s">
        <v>64</v>
      </c>
      <c r="L152" s="49" t="s">
        <v>7</v>
      </c>
      <c r="M152" s="58"/>
      <c r="N152" s="57"/>
      <c r="O152" s="57"/>
      <c r="P152" s="59"/>
      <c r="Q152" s="57"/>
      <c r="R152" s="57"/>
      <c r="S152" s="59"/>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60">
        <f t="shared" si="35"/>
        <v>1126.68</v>
      </c>
      <c r="BB152" s="61">
        <f t="shared" si="36"/>
        <v>1126.68</v>
      </c>
      <c r="BC152" s="56" t="str">
        <f t="shared" si="37"/>
        <v>INR  One Thousand One Hundred &amp; Twenty Six  and Paise Sixty Eight Only</v>
      </c>
      <c r="BD152" s="70">
        <v>46</v>
      </c>
      <c r="BE152" s="73">
        <f t="shared" si="28"/>
        <v>52.04</v>
      </c>
      <c r="BF152" s="73">
        <f t="shared" si="29"/>
        <v>552</v>
      </c>
      <c r="BG152" s="73"/>
      <c r="BK152" s="15">
        <f t="shared" si="38"/>
        <v>106.21</v>
      </c>
      <c r="BL152" s="15">
        <f t="shared" si="39"/>
        <v>432.51</v>
      </c>
      <c r="BM152" s="15">
        <f t="shared" si="40"/>
        <v>106.21</v>
      </c>
      <c r="BN152" s="73">
        <v>83</v>
      </c>
      <c r="BO152" s="15">
        <f t="shared" si="41"/>
        <v>93.89</v>
      </c>
      <c r="HR152" s="16"/>
      <c r="HS152" s="16"/>
      <c r="HT152" s="16"/>
      <c r="HU152" s="16"/>
      <c r="HV152" s="16"/>
    </row>
    <row r="153" spans="1:230" s="15" customFormat="1" ht="99.75">
      <c r="A153" s="64">
        <v>141</v>
      </c>
      <c r="B153" s="98" t="s">
        <v>485</v>
      </c>
      <c r="C153" s="72" t="s">
        <v>191</v>
      </c>
      <c r="D153" s="77">
        <v>18</v>
      </c>
      <c r="E153" s="84" t="s">
        <v>249</v>
      </c>
      <c r="F153" s="83">
        <v>166.29</v>
      </c>
      <c r="G153" s="57"/>
      <c r="H153" s="47"/>
      <c r="I153" s="46" t="s">
        <v>39</v>
      </c>
      <c r="J153" s="48">
        <f t="shared" si="34"/>
        <v>1</v>
      </c>
      <c r="K153" s="49" t="s">
        <v>64</v>
      </c>
      <c r="L153" s="49" t="s">
        <v>7</v>
      </c>
      <c r="M153" s="58"/>
      <c r="N153" s="57"/>
      <c r="O153" s="57"/>
      <c r="P153" s="59"/>
      <c r="Q153" s="57"/>
      <c r="R153" s="57"/>
      <c r="S153" s="59"/>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60">
        <f t="shared" si="35"/>
        <v>2993.22</v>
      </c>
      <c r="BB153" s="61">
        <f t="shared" si="36"/>
        <v>2993.22</v>
      </c>
      <c r="BC153" s="56" t="str">
        <f t="shared" si="37"/>
        <v>INR  Two Thousand Nine Hundred &amp; Ninety Three  and Paise Twenty Two Only</v>
      </c>
      <c r="BD153" s="70">
        <v>1357</v>
      </c>
      <c r="BE153" s="73">
        <f aca="true" t="shared" si="42" ref="BE153:BE194">BD153*1.12*1.01</f>
        <v>1535.04</v>
      </c>
      <c r="BF153" s="73">
        <f aca="true" t="shared" si="43" ref="BF153:BF194">D153*BD153</f>
        <v>24426</v>
      </c>
      <c r="BG153" s="73"/>
      <c r="BK153" s="15">
        <f t="shared" si="38"/>
        <v>188.11</v>
      </c>
      <c r="BL153" s="15">
        <f t="shared" si="39"/>
        <v>106.21</v>
      </c>
      <c r="BM153" s="15">
        <f t="shared" si="40"/>
        <v>188.11</v>
      </c>
      <c r="BN153" s="73">
        <v>147</v>
      </c>
      <c r="BO153" s="15">
        <f t="shared" si="41"/>
        <v>166.29</v>
      </c>
      <c r="HR153" s="16"/>
      <c r="HS153" s="16"/>
      <c r="HT153" s="16"/>
      <c r="HU153" s="16"/>
      <c r="HV153" s="16"/>
    </row>
    <row r="154" spans="1:230" s="15" customFormat="1" ht="99.75">
      <c r="A154" s="64">
        <v>142</v>
      </c>
      <c r="B154" s="98" t="s">
        <v>486</v>
      </c>
      <c r="C154" s="72" t="s">
        <v>192</v>
      </c>
      <c r="D154" s="77">
        <v>12</v>
      </c>
      <c r="E154" s="84" t="s">
        <v>249</v>
      </c>
      <c r="F154" s="83">
        <v>417.41</v>
      </c>
      <c r="G154" s="57"/>
      <c r="H154" s="47"/>
      <c r="I154" s="46" t="s">
        <v>39</v>
      </c>
      <c r="J154" s="48">
        <f t="shared" si="34"/>
        <v>1</v>
      </c>
      <c r="K154" s="49" t="s">
        <v>64</v>
      </c>
      <c r="L154" s="49" t="s">
        <v>7</v>
      </c>
      <c r="M154" s="58"/>
      <c r="N154" s="57"/>
      <c r="O154" s="57"/>
      <c r="P154" s="59"/>
      <c r="Q154" s="57"/>
      <c r="R154" s="57"/>
      <c r="S154" s="59"/>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60">
        <f t="shared" si="35"/>
        <v>5008.92</v>
      </c>
      <c r="BB154" s="61">
        <f t="shared" si="36"/>
        <v>5008.92</v>
      </c>
      <c r="BC154" s="56" t="str">
        <f t="shared" si="37"/>
        <v>INR  Five Thousand  &amp;Eight  and Paise Ninety Two Only</v>
      </c>
      <c r="BD154" s="70">
        <v>589</v>
      </c>
      <c r="BE154" s="73">
        <f t="shared" si="42"/>
        <v>666.28</v>
      </c>
      <c r="BF154" s="73">
        <f t="shared" si="43"/>
        <v>7068</v>
      </c>
      <c r="BG154" s="73"/>
      <c r="BK154" s="15">
        <f t="shared" si="38"/>
        <v>472.17</v>
      </c>
      <c r="BL154" s="15">
        <f t="shared" si="39"/>
        <v>188.11</v>
      </c>
      <c r="BM154" s="15">
        <f t="shared" si="40"/>
        <v>472.17</v>
      </c>
      <c r="BN154" s="73">
        <v>369</v>
      </c>
      <c r="BO154" s="15">
        <f t="shared" si="41"/>
        <v>417.41</v>
      </c>
      <c r="HR154" s="16"/>
      <c r="HS154" s="16"/>
      <c r="HT154" s="16"/>
      <c r="HU154" s="16"/>
      <c r="HV154" s="16"/>
    </row>
    <row r="155" spans="1:230" s="15" customFormat="1" ht="99.75">
      <c r="A155" s="64">
        <v>143</v>
      </c>
      <c r="B155" s="97" t="s">
        <v>487</v>
      </c>
      <c r="C155" s="72" t="s">
        <v>193</v>
      </c>
      <c r="D155" s="77">
        <v>12</v>
      </c>
      <c r="E155" s="84" t="s">
        <v>249</v>
      </c>
      <c r="F155" s="83">
        <v>244.34</v>
      </c>
      <c r="G155" s="57"/>
      <c r="H155" s="47"/>
      <c r="I155" s="46" t="s">
        <v>39</v>
      </c>
      <c r="J155" s="48">
        <f t="shared" si="34"/>
        <v>1</v>
      </c>
      <c r="K155" s="49" t="s">
        <v>64</v>
      </c>
      <c r="L155" s="49" t="s">
        <v>7</v>
      </c>
      <c r="M155" s="58"/>
      <c r="N155" s="57"/>
      <c r="O155" s="57"/>
      <c r="P155" s="59"/>
      <c r="Q155" s="57"/>
      <c r="R155" s="57"/>
      <c r="S155" s="59"/>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60">
        <f t="shared" si="35"/>
        <v>2932.08</v>
      </c>
      <c r="BB155" s="61">
        <f t="shared" si="36"/>
        <v>2932.08</v>
      </c>
      <c r="BC155" s="56" t="str">
        <f t="shared" si="37"/>
        <v>INR  Two Thousand Nine Hundred &amp; Thirty Two  and Paise Eight Only</v>
      </c>
      <c r="BD155" s="70">
        <v>18</v>
      </c>
      <c r="BE155" s="73">
        <f t="shared" si="42"/>
        <v>20.36</v>
      </c>
      <c r="BF155" s="73">
        <f t="shared" si="43"/>
        <v>216</v>
      </c>
      <c r="BG155" s="73"/>
      <c r="BK155" s="15">
        <f t="shared" si="38"/>
        <v>276.4</v>
      </c>
      <c r="BL155" s="15">
        <f t="shared" si="39"/>
        <v>472.17</v>
      </c>
      <c r="BM155" s="15">
        <f t="shared" si="40"/>
        <v>276.4</v>
      </c>
      <c r="BN155" s="73">
        <v>216</v>
      </c>
      <c r="BO155" s="15">
        <f t="shared" si="41"/>
        <v>244.34</v>
      </c>
      <c r="HR155" s="16"/>
      <c r="HS155" s="16"/>
      <c r="HT155" s="16"/>
      <c r="HU155" s="16"/>
      <c r="HV155" s="16"/>
    </row>
    <row r="156" spans="1:230" s="15" customFormat="1" ht="99.75">
      <c r="A156" s="64">
        <v>144</v>
      </c>
      <c r="B156" s="98" t="s">
        <v>488</v>
      </c>
      <c r="C156" s="72" t="s">
        <v>194</v>
      </c>
      <c r="D156" s="77">
        <v>18</v>
      </c>
      <c r="E156" s="84" t="s">
        <v>249</v>
      </c>
      <c r="F156" s="83">
        <v>270.36</v>
      </c>
      <c r="G156" s="57"/>
      <c r="H156" s="47"/>
      <c r="I156" s="46" t="s">
        <v>39</v>
      </c>
      <c r="J156" s="48">
        <f t="shared" si="34"/>
        <v>1</v>
      </c>
      <c r="K156" s="49" t="s">
        <v>64</v>
      </c>
      <c r="L156" s="49" t="s">
        <v>7</v>
      </c>
      <c r="M156" s="58"/>
      <c r="N156" s="57"/>
      <c r="O156" s="57"/>
      <c r="P156" s="59"/>
      <c r="Q156" s="57"/>
      <c r="R156" s="57"/>
      <c r="S156" s="59"/>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60">
        <f t="shared" si="35"/>
        <v>4866.48</v>
      </c>
      <c r="BB156" s="61">
        <f t="shared" si="36"/>
        <v>4866.48</v>
      </c>
      <c r="BC156" s="56" t="str">
        <f t="shared" si="37"/>
        <v>INR  Four Thousand Eight Hundred &amp; Sixty Six  and Paise Forty Eight Only</v>
      </c>
      <c r="BD156" s="70">
        <v>408</v>
      </c>
      <c r="BE156" s="73">
        <f t="shared" si="42"/>
        <v>461.53</v>
      </c>
      <c r="BF156" s="73">
        <f t="shared" si="43"/>
        <v>7344</v>
      </c>
      <c r="BG156" s="73"/>
      <c r="BK156" s="15">
        <f t="shared" si="38"/>
        <v>305.83</v>
      </c>
      <c r="BL156" s="15">
        <f t="shared" si="39"/>
        <v>276.4</v>
      </c>
      <c r="BM156" s="15">
        <f t="shared" si="40"/>
        <v>305.83</v>
      </c>
      <c r="BN156" s="73">
        <v>239</v>
      </c>
      <c r="BO156" s="15">
        <f t="shared" si="41"/>
        <v>270.36</v>
      </c>
      <c r="HR156" s="16"/>
      <c r="HS156" s="16"/>
      <c r="HT156" s="16"/>
      <c r="HU156" s="16"/>
      <c r="HV156" s="16"/>
    </row>
    <row r="157" spans="1:230" s="15" customFormat="1" ht="99.75">
      <c r="A157" s="64">
        <v>145</v>
      </c>
      <c r="B157" s="97" t="s">
        <v>489</v>
      </c>
      <c r="C157" s="72" t="s">
        <v>195</v>
      </c>
      <c r="D157" s="77">
        <v>12</v>
      </c>
      <c r="E157" s="84" t="s">
        <v>249</v>
      </c>
      <c r="F157" s="83">
        <v>28.28</v>
      </c>
      <c r="G157" s="57"/>
      <c r="H157" s="47"/>
      <c r="I157" s="46" t="s">
        <v>39</v>
      </c>
      <c r="J157" s="48">
        <f t="shared" si="34"/>
        <v>1</v>
      </c>
      <c r="K157" s="49" t="s">
        <v>64</v>
      </c>
      <c r="L157" s="49" t="s">
        <v>7</v>
      </c>
      <c r="M157" s="58"/>
      <c r="N157" s="57"/>
      <c r="O157" s="57"/>
      <c r="P157" s="59"/>
      <c r="Q157" s="57"/>
      <c r="R157" s="57"/>
      <c r="S157" s="59"/>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60">
        <f t="shared" si="35"/>
        <v>339.36</v>
      </c>
      <c r="BB157" s="61">
        <f t="shared" si="36"/>
        <v>339.36</v>
      </c>
      <c r="BC157" s="56" t="str">
        <f t="shared" si="37"/>
        <v>INR  Three Hundred &amp; Thirty Nine  and Paise Thirty Six Only</v>
      </c>
      <c r="BD157" s="70">
        <v>599</v>
      </c>
      <c r="BE157" s="73">
        <f t="shared" si="42"/>
        <v>677.59</v>
      </c>
      <c r="BF157" s="73">
        <f t="shared" si="43"/>
        <v>7188</v>
      </c>
      <c r="BG157" s="73"/>
      <c r="BK157" s="15">
        <f t="shared" si="38"/>
        <v>31.99</v>
      </c>
      <c r="BL157" s="15">
        <f t="shared" si="39"/>
        <v>305.83</v>
      </c>
      <c r="BM157" s="15">
        <f t="shared" si="40"/>
        <v>31.99</v>
      </c>
      <c r="BN157" s="73">
        <v>25</v>
      </c>
      <c r="BO157" s="15">
        <f t="shared" si="41"/>
        <v>28.28</v>
      </c>
      <c r="HR157" s="16"/>
      <c r="HS157" s="16"/>
      <c r="HT157" s="16"/>
      <c r="HU157" s="16"/>
      <c r="HV157" s="16"/>
    </row>
    <row r="158" spans="1:230" s="15" customFormat="1" ht="99.75">
      <c r="A158" s="64">
        <v>146</v>
      </c>
      <c r="B158" s="98" t="s">
        <v>490</v>
      </c>
      <c r="C158" s="72" t="s">
        <v>196</v>
      </c>
      <c r="D158" s="77">
        <v>12</v>
      </c>
      <c r="E158" s="84" t="s">
        <v>249</v>
      </c>
      <c r="F158" s="83">
        <v>37.33</v>
      </c>
      <c r="G158" s="57"/>
      <c r="H158" s="47"/>
      <c r="I158" s="46" t="s">
        <v>39</v>
      </c>
      <c r="J158" s="48">
        <f t="shared" si="34"/>
        <v>1</v>
      </c>
      <c r="K158" s="49" t="s">
        <v>64</v>
      </c>
      <c r="L158" s="49" t="s">
        <v>7</v>
      </c>
      <c r="M158" s="58"/>
      <c r="N158" s="57"/>
      <c r="O158" s="57"/>
      <c r="P158" s="59"/>
      <c r="Q158" s="57"/>
      <c r="R158" s="57"/>
      <c r="S158" s="59"/>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60">
        <f t="shared" si="35"/>
        <v>447.96</v>
      </c>
      <c r="BB158" s="61">
        <f t="shared" si="36"/>
        <v>447.96</v>
      </c>
      <c r="BC158" s="56" t="str">
        <f t="shared" si="37"/>
        <v>INR  Four Hundred &amp; Forty Seven  and Paise Ninety Six Only</v>
      </c>
      <c r="BD158" s="70">
        <v>384</v>
      </c>
      <c r="BE158" s="73">
        <f t="shared" si="42"/>
        <v>434.38</v>
      </c>
      <c r="BF158" s="73">
        <f t="shared" si="43"/>
        <v>4608</v>
      </c>
      <c r="BG158" s="73"/>
      <c r="BK158" s="15">
        <f t="shared" si="38"/>
        <v>42.23</v>
      </c>
      <c r="BL158" s="15">
        <f t="shared" si="39"/>
        <v>31.99</v>
      </c>
      <c r="BM158" s="15">
        <f t="shared" si="40"/>
        <v>42.23</v>
      </c>
      <c r="BN158" s="73">
        <v>33</v>
      </c>
      <c r="BO158" s="15">
        <f t="shared" si="41"/>
        <v>37.33</v>
      </c>
      <c r="HR158" s="16"/>
      <c r="HS158" s="16"/>
      <c r="HT158" s="16"/>
      <c r="HU158" s="16"/>
      <c r="HV158" s="16"/>
    </row>
    <row r="159" spans="1:230" s="15" customFormat="1" ht="99.75">
      <c r="A159" s="64">
        <v>147</v>
      </c>
      <c r="B159" s="98" t="s">
        <v>491</v>
      </c>
      <c r="C159" s="72" t="s">
        <v>197</v>
      </c>
      <c r="D159" s="77">
        <v>12</v>
      </c>
      <c r="E159" s="84" t="s">
        <v>249</v>
      </c>
      <c r="F159" s="83">
        <v>64.48</v>
      </c>
      <c r="G159" s="57"/>
      <c r="H159" s="47"/>
      <c r="I159" s="46" t="s">
        <v>39</v>
      </c>
      <c r="J159" s="48">
        <f t="shared" si="34"/>
        <v>1</v>
      </c>
      <c r="K159" s="49" t="s">
        <v>64</v>
      </c>
      <c r="L159" s="49" t="s">
        <v>7</v>
      </c>
      <c r="M159" s="58"/>
      <c r="N159" s="57"/>
      <c r="O159" s="57"/>
      <c r="P159" s="59"/>
      <c r="Q159" s="57"/>
      <c r="R159" s="57"/>
      <c r="S159" s="59"/>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60">
        <f t="shared" si="35"/>
        <v>773.76</v>
      </c>
      <c r="BB159" s="61">
        <f t="shared" si="36"/>
        <v>773.76</v>
      </c>
      <c r="BC159" s="56" t="str">
        <f t="shared" si="37"/>
        <v>INR  Seven Hundred &amp; Seventy Three  and Paise Seventy Six Only</v>
      </c>
      <c r="BD159" s="70">
        <v>292</v>
      </c>
      <c r="BE159" s="73">
        <f t="shared" si="42"/>
        <v>330.31</v>
      </c>
      <c r="BF159" s="73">
        <f t="shared" si="43"/>
        <v>3504</v>
      </c>
      <c r="BG159" s="73"/>
      <c r="BK159" s="15">
        <f t="shared" si="38"/>
        <v>72.94</v>
      </c>
      <c r="BL159" s="15">
        <f t="shared" si="39"/>
        <v>42.23</v>
      </c>
      <c r="BM159" s="15">
        <f t="shared" si="40"/>
        <v>72.94</v>
      </c>
      <c r="BN159" s="73">
        <v>57</v>
      </c>
      <c r="BO159" s="15">
        <f t="shared" si="41"/>
        <v>64.48</v>
      </c>
      <c r="HR159" s="16"/>
      <c r="HS159" s="16"/>
      <c r="HT159" s="16"/>
      <c r="HU159" s="16"/>
      <c r="HV159" s="16"/>
    </row>
    <row r="160" spans="1:230" s="15" customFormat="1" ht="99.75">
      <c r="A160" s="64">
        <v>148</v>
      </c>
      <c r="B160" s="97" t="s">
        <v>492</v>
      </c>
      <c r="C160" s="72" t="s">
        <v>198</v>
      </c>
      <c r="D160" s="77">
        <v>66</v>
      </c>
      <c r="E160" s="84" t="s">
        <v>249</v>
      </c>
      <c r="F160" s="83">
        <v>18.1</v>
      </c>
      <c r="G160" s="57"/>
      <c r="H160" s="47"/>
      <c r="I160" s="46" t="s">
        <v>39</v>
      </c>
      <c r="J160" s="48">
        <f t="shared" si="34"/>
        <v>1</v>
      </c>
      <c r="K160" s="49" t="s">
        <v>64</v>
      </c>
      <c r="L160" s="49" t="s">
        <v>7</v>
      </c>
      <c r="M160" s="58"/>
      <c r="N160" s="57"/>
      <c r="O160" s="57"/>
      <c r="P160" s="59"/>
      <c r="Q160" s="57"/>
      <c r="R160" s="57"/>
      <c r="S160" s="59"/>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60">
        <f t="shared" si="35"/>
        <v>1194.6</v>
      </c>
      <c r="BB160" s="61">
        <f t="shared" si="36"/>
        <v>1194.6</v>
      </c>
      <c r="BC160" s="56" t="str">
        <f t="shared" si="37"/>
        <v>INR  One Thousand One Hundred &amp; Ninety Four  and Paise Sixty Only</v>
      </c>
      <c r="BD160" s="70">
        <v>236</v>
      </c>
      <c r="BE160" s="73">
        <f t="shared" si="42"/>
        <v>266.96</v>
      </c>
      <c r="BF160" s="73">
        <f t="shared" si="43"/>
        <v>15576</v>
      </c>
      <c r="BG160" s="73"/>
      <c r="BK160" s="15">
        <f t="shared" si="38"/>
        <v>20.47</v>
      </c>
      <c r="BL160" s="15">
        <f t="shared" si="39"/>
        <v>72.94</v>
      </c>
      <c r="BM160" s="15">
        <f t="shared" si="40"/>
        <v>20.47</v>
      </c>
      <c r="BN160" s="73">
        <v>16</v>
      </c>
      <c r="BO160" s="15">
        <f t="shared" si="41"/>
        <v>18.1</v>
      </c>
      <c r="HR160" s="16"/>
      <c r="HS160" s="16"/>
      <c r="HT160" s="16"/>
      <c r="HU160" s="16"/>
      <c r="HV160" s="16"/>
    </row>
    <row r="161" spans="1:230" s="15" customFormat="1" ht="99.75">
      <c r="A161" s="64">
        <v>149</v>
      </c>
      <c r="B161" s="98" t="s">
        <v>493</v>
      </c>
      <c r="C161" s="72" t="s">
        <v>199</v>
      </c>
      <c r="D161" s="77">
        <v>134</v>
      </c>
      <c r="E161" s="84" t="s">
        <v>249</v>
      </c>
      <c r="F161" s="83">
        <v>23.76</v>
      </c>
      <c r="G161" s="57"/>
      <c r="H161" s="47"/>
      <c r="I161" s="46" t="s">
        <v>39</v>
      </c>
      <c r="J161" s="48">
        <f t="shared" si="34"/>
        <v>1</v>
      </c>
      <c r="K161" s="49" t="s">
        <v>64</v>
      </c>
      <c r="L161" s="49" t="s">
        <v>7</v>
      </c>
      <c r="M161" s="58"/>
      <c r="N161" s="57"/>
      <c r="O161" s="57"/>
      <c r="P161" s="59"/>
      <c r="Q161" s="57"/>
      <c r="R161" s="57"/>
      <c r="S161" s="59"/>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60">
        <f t="shared" si="35"/>
        <v>3183.84</v>
      </c>
      <c r="BB161" s="61">
        <f t="shared" si="36"/>
        <v>3183.84</v>
      </c>
      <c r="BC161" s="56" t="str">
        <f t="shared" si="37"/>
        <v>INR  Three Thousand One Hundred &amp; Eighty Three  and Paise Eighty Four Only</v>
      </c>
      <c r="BD161" s="70">
        <v>129</v>
      </c>
      <c r="BE161" s="73">
        <f t="shared" si="42"/>
        <v>145.92</v>
      </c>
      <c r="BF161" s="73">
        <f t="shared" si="43"/>
        <v>17286</v>
      </c>
      <c r="BG161" s="73"/>
      <c r="BK161" s="15">
        <f t="shared" si="38"/>
        <v>26.88</v>
      </c>
      <c r="BL161" s="15">
        <f t="shared" si="39"/>
        <v>20.47</v>
      </c>
      <c r="BM161" s="15">
        <f t="shared" si="40"/>
        <v>26.88</v>
      </c>
      <c r="BN161" s="73">
        <v>21</v>
      </c>
      <c r="BO161" s="15">
        <f t="shared" si="41"/>
        <v>23.76</v>
      </c>
      <c r="HR161" s="16"/>
      <c r="HS161" s="16"/>
      <c r="HT161" s="16"/>
      <c r="HU161" s="16"/>
      <c r="HV161" s="16"/>
    </row>
    <row r="162" spans="1:230" s="15" customFormat="1" ht="99.75">
      <c r="A162" s="64">
        <v>150</v>
      </c>
      <c r="B162" s="98" t="s">
        <v>494</v>
      </c>
      <c r="C162" s="72" t="s">
        <v>200</v>
      </c>
      <c r="D162" s="77">
        <v>95</v>
      </c>
      <c r="E162" s="84" t="s">
        <v>249</v>
      </c>
      <c r="F162" s="83">
        <v>48.64</v>
      </c>
      <c r="G162" s="57"/>
      <c r="H162" s="47"/>
      <c r="I162" s="46" t="s">
        <v>39</v>
      </c>
      <c r="J162" s="48">
        <f t="shared" si="34"/>
        <v>1</v>
      </c>
      <c r="K162" s="49" t="s">
        <v>64</v>
      </c>
      <c r="L162" s="49" t="s">
        <v>7</v>
      </c>
      <c r="M162" s="58"/>
      <c r="N162" s="57"/>
      <c r="O162" s="57"/>
      <c r="P162" s="59"/>
      <c r="Q162" s="57"/>
      <c r="R162" s="57"/>
      <c r="S162" s="59"/>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60">
        <f t="shared" si="35"/>
        <v>4620.8</v>
      </c>
      <c r="BB162" s="61">
        <f t="shared" si="36"/>
        <v>4620.8</v>
      </c>
      <c r="BC162" s="56" t="str">
        <f t="shared" si="37"/>
        <v>INR  Four Thousand Six Hundred &amp; Twenty  and Paise Eighty Only</v>
      </c>
      <c r="BD162" s="70">
        <v>177</v>
      </c>
      <c r="BE162" s="73">
        <f t="shared" si="42"/>
        <v>200.22</v>
      </c>
      <c r="BF162" s="73">
        <f t="shared" si="43"/>
        <v>16815</v>
      </c>
      <c r="BG162" s="73"/>
      <c r="BK162" s="15">
        <f t="shared" si="38"/>
        <v>55.02</v>
      </c>
      <c r="BL162" s="15">
        <f t="shared" si="39"/>
        <v>26.88</v>
      </c>
      <c r="BM162" s="15">
        <f t="shared" si="40"/>
        <v>55.02</v>
      </c>
      <c r="BN162" s="73">
        <v>43</v>
      </c>
      <c r="BO162" s="15">
        <f t="shared" si="41"/>
        <v>48.64</v>
      </c>
      <c r="HR162" s="16"/>
      <c r="HS162" s="16"/>
      <c r="HT162" s="16"/>
      <c r="HU162" s="16"/>
      <c r="HV162" s="16"/>
    </row>
    <row r="163" spans="1:230" s="15" customFormat="1" ht="99.75">
      <c r="A163" s="64">
        <v>151</v>
      </c>
      <c r="B163" s="97" t="s">
        <v>495</v>
      </c>
      <c r="C163" s="72" t="s">
        <v>201</v>
      </c>
      <c r="D163" s="77">
        <v>24</v>
      </c>
      <c r="E163" s="82" t="s">
        <v>249</v>
      </c>
      <c r="F163" s="83">
        <v>162.89</v>
      </c>
      <c r="G163" s="57"/>
      <c r="H163" s="47"/>
      <c r="I163" s="46" t="s">
        <v>39</v>
      </c>
      <c r="J163" s="48">
        <f t="shared" si="34"/>
        <v>1</v>
      </c>
      <c r="K163" s="49" t="s">
        <v>64</v>
      </c>
      <c r="L163" s="49" t="s">
        <v>7</v>
      </c>
      <c r="M163" s="58"/>
      <c r="N163" s="57"/>
      <c r="O163" s="57"/>
      <c r="P163" s="59"/>
      <c r="Q163" s="57"/>
      <c r="R163" s="57"/>
      <c r="S163" s="59"/>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60">
        <f t="shared" si="35"/>
        <v>3909.36</v>
      </c>
      <c r="BB163" s="61">
        <f t="shared" si="36"/>
        <v>3909.36</v>
      </c>
      <c r="BC163" s="56" t="str">
        <f t="shared" si="37"/>
        <v>INR  Three Thousand Nine Hundred &amp; Nine  and Paise Thirty Six Only</v>
      </c>
      <c r="BD163" s="70">
        <v>137</v>
      </c>
      <c r="BE163" s="73">
        <f t="shared" si="42"/>
        <v>154.97</v>
      </c>
      <c r="BF163" s="73">
        <f t="shared" si="43"/>
        <v>3288</v>
      </c>
      <c r="BG163" s="73"/>
      <c r="BK163" s="15">
        <f t="shared" si="38"/>
        <v>184.26</v>
      </c>
      <c r="BL163" s="15">
        <f t="shared" si="39"/>
        <v>55.02</v>
      </c>
      <c r="BM163" s="15">
        <f t="shared" si="40"/>
        <v>184.26</v>
      </c>
      <c r="BN163" s="73">
        <v>144</v>
      </c>
      <c r="BO163" s="15">
        <f t="shared" si="41"/>
        <v>162.89</v>
      </c>
      <c r="HR163" s="16"/>
      <c r="HS163" s="16"/>
      <c r="HT163" s="16"/>
      <c r="HU163" s="16"/>
      <c r="HV163" s="16"/>
    </row>
    <row r="164" spans="1:230" s="15" customFormat="1" ht="99.75">
      <c r="A164" s="64">
        <v>152</v>
      </c>
      <c r="B164" s="97" t="s">
        <v>496</v>
      </c>
      <c r="C164" s="72" t="s">
        <v>202</v>
      </c>
      <c r="D164" s="77">
        <v>12</v>
      </c>
      <c r="E164" s="82" t="s">
        <v>249</v>
      </c>
      <c r="F164" s="83">
        <v>490.94</v>
      </c>
      <c r="G164" s="57"/>
      <c r="H164" s="47"/>
      <c r="I164" s="46" t="s">
        <v>39</v>
      </c>
      <c r="J164" s="48">
        <f t="shared" si="34"/>
        <v>1</v>
      </c>
      <c r="K164" s="49" t="s">
        <v>64</v>
      </c>
      <c r="L164" s="49" t="s">
        <v>7</v>
      </c>
      <c r="M164" s="58"/>
      <c r="N164" s="57"/>
      <c r="O164" s="57"/>
      <c r="P164" s="59"/>
      <c r="Q164" s="57"/>
      <c r="R164" s="57"/>
      <c r="S164" s="59"/>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60">
        <f t="shared" si="35"/>
        <v>5891.28</v>
      </c>
      <c r="BB164" s="61">
        <f t="shared" si="36"/>
        <v>5891.28</v>
      </c>
      <c r="BC164" s="56" t="str">
        <f t="shared" si="37"/>
        <v>INR  Five Thousand Eight Hundred &amp; Ninety One  and Paise Twenty Eight Only</v>
      </c>
      <c r="BD164" s="70">
        <v>158</v>
      </c>
      <c r="BE164" s="73">
        <f t="shared" si="42"/>
        <v>178.73</v>
      </c>
      <c r="BF164" s="73">
        <f t="shared" si="43"/>
        <v>1896</v>
      </c>
      <c r="BG164" s="73"/>
      <c r="BK164" s="15">
        <f t="shared" si="38"/>
        <v>555.35</v>
      </c>
      <c r="BL164" s="15">
        <f t="shared" si="39"/>
        <v>184.26</v>
      </c>
      <c r="BM164" s="15">
        <f t="shared" si="40"/>
        <v>555.35</v>
      </c>
      <c r="BN164" s="73">
        <v>434</v>
      </c>
      <c r="BO164" s="15">
        <f t="shared" si="41"/>
        <v>490.94</v>
      </c>
      <c r="HR164" s="16"/>
      <c r="HS164" s="16"/>
      <c r="HT164" s="16"/>
      <c r="HU164" s="16"/>
      <c r="HV164" s="16"/>
    </row>
    <row r="165" spans="1:230" s="15" customFormat="1" ht="99.75">
      <c r="A165" s="64">
        <v>153</v>
      </c>
      <c r="B165" s="97" t="s">
        <v>497</v>
      </c>
      <c r="C165" s="72" t="s">
        <v>203</v>
      </c>
      <c r="D165" s="77">
        <v>12</v>
      </c>
      <c r="E165" s="82" t="s">
        <v>249</v>
      </c>
      <c r="F165" s="83">
        <v>90.5</v>
      </c>
      <c r="G165" s="57"/>
      <c r="H165" s="47"/>
      <c r="I165" s="46" t="s">
        <v>39</v>
      </c>
      <c r="J165" s="48">
        <f t="shared" si="34"/>
        <v>1</v>
      </c>
      <c r="K165" s="49" t="s">
        <v>64</v>
      </c>
      <c r="L165" s="49" t="s">
        <v>7</v>
      </c>
      <c r="M165" s="58"/>
      <c r="N165" s="57"/>
      <c r="O165" s="57"/>
      <c r="P165" s="59"/>
      <c r="Q165" s="57"/>
      <c r="R165" s="57"/>
      <c r="S165" s="59"/>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60">
        <f t="shared" si="35"/>
        <v>1086</v>
      </c>
      <c r="BB165" s="61">
        <f t="shared" si="36"/>
        <v>1086</v>
      </c>
      <c r="BC165" s="56" t="str">
        <f t="shared" si="37"/>
        <v>INR  One Thousand  &amp;Eighty Six  Only</v>
      </c>
      <c r="BD165" s="70">
        <v>205</v>
      </c>
      <c r="BE165" s="73">
        <f t="shared" si="42"/>
        <v>231.9</v>
      </c>
      <c r="BF165" s="73">
        <f t="shared" si="43"/>
        <v>2460</v>
      </c>
      <c r="BG165" s="73"/>
      <c r="BK165" s="15">
        <f t="shared" si="38"/>
        <v>102.37</v>
      </c>
      <c r="BL165" s="15">
        <f t="shared" si="39"/>
        <v>555.35</v>
      </c>
      <c r="BM165" s="15">
        <f t="shared" si="40"/>
        <v>102.37</v>
      </c>
      <c r="BN165" s="73">
        <v>80</v>
      </c>
      <c r="BO165" s="15">
        <f t="shared" si="41"/>
        <v>90.5</v>
      </c>
      <c r="HR165" s="16"/>
      <c r="HS165" s="16"/>
      <c r="HT165" s="16"/>
      <c r="HU165" s="16"/>
      <c r="HV165" s="16"/>
    </row>
    <row r="166" spans="1:230" s="15" customFormat="1" ht="99.75">
      <c r="A166" s="64">
        <v>154</v>
      </c>
      <c r="B166" s="97" t="s">
        <v>498</v>
      </c>
      <c r="C166" s="72" t="s">
        <v>204</v>
      </c>
      <c r="D166" s="77">
        <v>12</v>
      </c>
      <c r="E166" s="82" t="s">
        <v>249</v>
      </c>
      <c r="F166" s="83">
        <v>160.63</v>
      </c>
      <c r="G166" s="57"/>
      <c r="H166" s="47"/>
      <c r="I166" s="46" t="s">
        <v>39</v>
      </c>
      <c r="J166" s="48">
        <f t="shared" si="34"/>
        <v>1</v>
      </c>
      <c r="K166" s="49" t="s">
        <v>64</v>
      </c>
      <c r="L166" s="49" t="s">
        <v>7</v>
      </c>
      <c r="M166" s="58"/>
      <c r="N166" s="57"/>
      <c r="O166" s="57"/>
      <c r="P166" s="59"/>
      <c r="Q166" s="57"/>
      <c r="R166" s="57"/>
      <c r="S166" s="59"/>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60">
        <f t="shared" si="35"/>
        <v>1927.56</v>
      </c>
      <c r="BB166" s="61">
        <f t="shared" si="36"/>
        <v>1927.56</v>
      </c>
      <c r="BC166" s="56" t="str">
        <f t="shared" si="37"/>
        <v>INR  One Thousand Nine Hundred &amp; Twenty Seven  and Paise Fifty Six Only</v>
      </c>
      <c r="BD166" s="70">
        <v>3949</v>
      </c>
      <c r="BE166" s="73">
        <f t="shared" si="42"/>
        <v>4467.11</v>
      </c>
      <c r="BF166" s="73">
        <f t="shared" si="43"/>
        <v>47388</v>
      </c>
      <c r="BG166" s="73"/>
      <c r="BK166" s="15">
        <f t="shared" si="38"/>
        <v>181.7</v>
      </c>
      <c r="BL166" s="15">
        <f t="shared" si="39"/>
        <v>102.37</v>
      </c>
      <c r="BM166" s="15">
        <f t="shared" si="40"/>
        <v>181.7</v>
      </c>
      <c r="BN166" s="73">
        <v>142</v>
      </c>
      <c r="BO166" s="15">
        <f t="shared" si="41"/>
        <v>160.63</v>
      </c>
      <c r="HR166" s="16"/>
      <c r="HS166" s="16"/>
      <c r="HT166" s="16"/>
      <c r="HU166" s="16"/>
      <c r="HV166" s="16"/>
    </row>
    <row r="167" spans="1:230" s="15" customFormat="1" ht="99.75">
      <c r="A167" s="64">
        <v>155</v>
      </c>
      <c r="B167" s="97" t="s">
        <v>499</v>
      </c>
      <c r="C167" s="72" t="s">
        <v>205</v>
      </c>
      <c r="D167" s="77">
        <v>12</v>
      </c>
      <c r="E167" s="82" t="s">
        <v>249</v>
      </c>
      <c r="F167" s="83">
        <v>313.34</v>
      </c>
      <c r="G167" s="57"/>
      <c r="H167" s="47"/>
      <c r="I167" s="46" t="s">
        <v>39</v>
      </c>
      <c r="J167" s="48">
        <f t="shared" si="34"/>
        <v>1</v>
      </c>
      <c r="K167" s="49" t="s">
        <v>64</v>
      </c>
      <c r="L167" s="49" t="s">
        <v>7</v>
      </c>
      <c r="M167" s="58"/>
      <c r="N167" s="57"/>
      <c r="O167" s="57"/>
      <c r="P167" s="59"/>
      <c r="Q167" s="57"/>
      <c r="R167" s="57"/>
      <c r="S167" s="59"/>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60">
        <f t="shared" si="35"/>
        <v>3760.08</v>
      </c>
      <c r="BB167" s="61">
        <f t="shared" si="36"/>
        <v>3760.08</v>
      </c>
      <c r="BC167" s="56" t="str">
        <f t="shared" si="37"/>
        <v>INR  Three Thousand Seven Hundred &amp; Sixty  and Paise Eight Only</v>
      </c>
      <c r="BD167" s="70">
        <v>2362</v>
      </c>
      <c r="BE167" s="73">
        <f t="shared" si="42"/>
        <v>2671.89</v>
      </c>
      <c r="BF167" s="73">
        <f t="shared" si="43"/>
        <v>28344</v>
      </c>
      <c r="BG167" s="73"/>
      <c r="BK167" s="15">
        <f t="shared" si="38"/>
        <v>354.45</v>
      </c>
      <c r="BL167" s="15">
        <f t="shared" si="39"/>
        <v>181.7</v>
      </c>
      <c r="BM167" s="15">
        <f t="shared" si="40"/>
        <v>354.45</v>
      </c>
      <c r="BN167" s="73">
        <v>277</v>
      </c>
      <c r="BO167" s="15">
        <f t="shared" si="41"/>
        <v>313.34</v>
      </c>
      <c r="HR167" s="16"/>
      <c r="HS167" s="16"/>
      <c r="HT167" s="16"/>
      <c r="HU167" s="16"/>
      <c r="HV167" s="16"/>
    </row>
    <row r="168" spans="1:230" s="15" customFormat="1" ht="99.75">
      <c r="A168" s="64">
        <v>156</v>
      </c>
      <c r="B168" s="97" t="s">
        <v>500</v>
      </c>
      <c r="C168" s="72" t="s">
        <v>206</v>
      </c>
      <c r="D168" s="77">
        <v>12</v>
      </c>
      <c r="E168" s="82" t="s">
        <v>249</v>
      </c>
      <c r="F168" s="83">
        <v>317.87</v>
      </c>
      <c r="G168" s="57"/>
      <c r="H168" s="47"/>
      <c r="I168" s="46" t="s">
        <v>39</v>
      </c>
      <c r="J168" s="48">
        <f t="shared" si="34"/>
        <v>1</v>
      </c>
      <c r="K168" s="49" t="s">
        <v>64</v>
      </c>
      <c r="L168" s="49" t="s">
        <v>7</v>
      </c>
      <c r="M168" s="58"/>
      <c r="N168" s="57"/>
      <c r="O168" s="57"/>
      <c r="P168" s="59"/>
      <c r="Q168" s="57"/>
      <c r="R168" s="57"/>
      <c r="S168" s="59"/>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60">
        <f t="shared" si="35"/>
        <v>3814.44</v>
      </c>
      <c r="BB168" s="61">
        <f t="shared" si="36"/>
        <v>3814.44</v>
      </c>
      <c r="BC168" s="56" t="str">
        <f t="shared" si="37"/>
        <v>INR  Three Thousand Eight Hundred &amp; Fourteen  and Paise Forty Four Only</v>
      </c>
      <c r="BD168" s="70">
        <v>1646</v>
      </c>
      <c r="BE168" s="73">
        <f t="shared" si="42"/>
        <v>1861.96</v>
      </c>
      <c r="BF168" s="73">
        <f t="shared" si="43"/>
        <v>19752</v>
      </c>
      <c r="BG168" s="73"/>
      <c r="BK168" s="15">
        <f t="shared" si="38"/>
        <v>359.57</v>
      </c>
      <c r="BL168" s="15">
        <f t="shared" si="39"/>
        <v>354.45</v>
      </c>
      <c r="BM168" s="15">
        <f t="shared" si="40"/>
        <v>359.57</v>
      </c>
      <c r="BN168" s="73">
        <v>281</v>
      </c>
      <c r="BO168" s="15">
        <f t="shared" si="41"/>
        <v>317.87</v>
      </c>
      <c r="HR168" s="16"/>
      <c r="HS168" s="16"/>
      <c r="HT168" s="16"/>
      <c r="HU168" s="16"/>
      <c r="HV168" s="16"/>
    </row>
    <row r="169" spans="1:230" s="15" customFormat="1" ht="99.75">
      <c r="A169" s="64">
        <v>157</v>
      </c>
      <c r="B169" s="97" t="s">
        <v>501</v>
      </c>
      <c r="C169" s="72" t="s">
        <v>207</v>
      </c>
      <c r="D169" s="77">
        <v>14</v>
      </c>
      <c r="E169" s="82" t="s">
        <v>249</v>
      </c>
      <c r="F169" s="83">
        <v>27.15</v>
      </c>
      <c r="G169" s="57"/>
      <c r="H169" s="47"/>
      <c r="I169" s="46" t="s">
        <v>39</v>
      </c>
      <c r="J169" s="48">
        <f t="shared" si="34"/>
        <v>1</v>
      </c>
      <c r="K169" s="49" t="s">
        <v>64</v>
      </c>
      <c r="L169" s="49" t="s">
        <v>7</v>
      </c>
      <c r="M169" s="58"/>
      <c r="N169" s="57"/>
      <c r="O169" s="57"/>
      <c r="P169" s="59"/>
      <c r="Q169" s="57"/>
      <c r="R169" s="57"/>
      <c r="S169" s="59"/>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60">
        <f t="shared" si="35"/>
        <v>380.1</v>
      </c>
      <c r="BB169" s="61">
        <f t="shared" si="36"/>
        <v>380.1</v>
      </c>
      <c r="BC169" s="56" t="str">
        <f t="shared" si="37"/>
        <v>INR  Three Hundred &amp; Eighty  and Paise Ten Only</v>
      </c>
      <c r="BD169" s="70">
        <v>1258</v>
      </c>
      <c r="BE169" s="73">
        <f t="shared" si="42"/>
        <v>1423.05</v>
      </c>
      <c r="BF169" s="73">
        <f t="shared" si="43"/>
        <v>17612</v>
      </c>
      <c r="BG169" s="73"/>
      <c r="BK169" s="15">
        <f t="shared" si="38"/>
        <v>30.71</v>
      </c>
      <c r="BL169" s="15">
        <f t="shared" si="39"/>
        <v>359.57</v>
      </c>
      <c r="BM169" s="15">
        <f t="shared" si="40"/>
        <v>30.71</v>
      </c>
      <c r="BN169" s="73">
        <v>24</v>
      </c>
      <c r="BO169" s="15">
        <f t="shared" si="41"/>
        <v>27.15</v>
      </c>
      <c r="HR169" s="16"/>
      <c r="HS169" s="16"/>
      <c r="HT169" s="16"/>
      <c r="HU169" s="16"/>
      <c r="HV169" s="16"/>
    </row>
    <row r="170" spans="1:230" s="15" customFormat="1" ht="99.75">
      <c r="A170" s="64">
        <v>158</v>
      </c>
      <c r="B170" s="97" t="s">
        <v>502</v>
      </c>
      <c r="C170" s="72" t="s">
        <v>208</v>
      </c>
      <c r="D170" s="77">
        <v>14</v>
      </c>
      <c r="E170" s="82" t="s">
        <v>249</v>
      </c>
      <c r="F170" s="83">
        <v>41.85</v>
      </c>
      <c r="G170" s="57"/>
      <c r="H170" s="47"/>
      <c r="I170" s="46" t="s">
        <v>39</v>
      </c>
      <c r="J170" s="48">
        <f aca="true" t="shared" si="44" ref="J170:J187">IF(I170="Less(-)",-1,1)</f>
        <v>1</v>
      </c>
      <c r="K170" s="49" t="s">
        <v>64</v>
      </c>
      <c r="L170" s="49" t="s">
        <v>7</v>
      </c>
      <c r="M170" s="58"/>
      <c r="N170" s="57"/>
      <c r="O170" s="57"/>
      <c r="P170" s="59"/>
      <c r="Q170" s="57"/>
      <c r="R170" s="57"/>
      <c r="S170" s="59"/>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60">
        <f aca="true" t="shared" si="45" ref="BA170:BA181">total_amount_ba($B$2,$D$2,D170,F170,J170,K170,M170)</f>
        <v>585.9</v>
      </c>
      <c r="BB170" s="61">
        <f aca="true" t="shared" si="46" ref="BB170:BB187">BA170+SUM(N170:AZ170)</f>
        <v>585.9</v>
      </c>
      <c r="BC170" s="56" t="str">
        <f aca="true" t="shared" si="47" ref="BC170:BC187">SpellNumber(L170,BB170)</f>
        <v>INR  Five Hundred &amp; Eighty Five  and Paise Ninety Only</v>
      </c>
      <c r="BD170" s="70">
        <v>912</v>
      </c>
      <c r="BE170" s="73">
        <f t="shared" si="42"/>
        <v>1031.65</v>
      </c>
      <c r="BF170" s="73">
        <f t="shared" si="43"/>
        <v>12768</v>
      </c>
      <c r="BG170" s="73"/>
      <c r="BK170" s="15">
        <f t="shared" si="38"/>
        <v>47.34</v>
      </c>
      <c r="BL170" s="15">
        <f t="shared" si="39"/>
        <v>30.71</v>
      </c>
      <c r="BM170" s="15">
        <f t="shared" si="40"/>
        <v>47.34</v>
      </c>
      <c r="BN170" s="73">
        <v>37</v>
      </c>
      <c r="BO170" s="15">
        <f t="shared" si="41"/>
        <v>41.85</v>
      </c>
      <c r="HR170" s="16"/>
      <c r="HS170" s="16"/>
      <c r="HT170" s="16"/>
      <c r="HU170" s="16"/>
      <c r="HV170" s="16"/>
    </row>
    <row r="171" spans="1:230" s="15" customFormat="1" ht="99.75">
      <c r="A171" s="64">
        <v>159</v>
      </c>
      <c r="B171" s="98" t="s">
        <v>503</v>
      </c>
      <c r="C171" s="72" t="s">
        <v>209</v>
      </c>
      <c r="D171" s="77">
        <v>20</v>
      </c>
      <c r="E171" s="82" t="s">
        <v>249</v>
      </c>
      <c r="F171" s="83">
        <v>57.69</v>
      </c>
      <c r="G171" s="57"/>
      <c r="H171" s="47"/>
      <c r="I171" s="46" t="s">
        <v>39</v>
      </c>
      <c r="J171" s="48">
        <f t="shared" si="44"/>
        <v>1</v>
      </c>
      <c r="K171" s="49" t="s">
        <v>64</v>
      </c>
      <c r="L171" s="49" t="s">
        <v>7</v>
      </c>
      <c r="M171" s="58"/>
      <c r="N171" s="57"/>
      <c r="O171" s="57"/>
      <c r="P171" s="59"/>
      <c r="Q171" s="57"/>
      <c r="R171" s="57"/>
      <c r="S171" s="59"/>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60">
        <f t="shared" si="45"/>
        <v>1153.8</v>
      </c>
      <c r="BB171" s="61">
        <f t="shared" si="46"/>
        <v>1153.8</v>
      </c>
      <c r="BC171" s="56" t="str">
        <f t="shared" si="47"/>
        <v>INR  One Thousand One Hundred &amp; Fifty Three  and Paise Eighty Only</v>
      </c>
      <c r="BD171" s="70">
        <v>657</v>
      </c>
      <c r="BE171" s="73">
        <f t="shared" si="42"/>
        <v>743.2</v>
      </c>
      <c r="BF171" s="73">
        <f t="shared" si="43"/>
        <v>13140</v>
      </c>
      <c r="BG171" s="73"/>
      <c r="BK171" s="15">
        <f t="shared" si="38"/>
        <v>65.26</v>
      </c>
      <c r="BL171" s="15">
        <f t="shared" si="39"/>
        <v>47.34</v>
      </c>
      <c r="BM171" s="15">
        <f t="shared" si="40"/>
        <v>65.26</v>
      </c>
      <c r="BN171" s="73">
        <v>51</v>
      </c>
      <c r="BO171" s="15">
        <f t="shared" si="41"/>
        <v>57.69</v>
      </c>
      <c r="HR171" s="16"/>
      <c r="HS171" s="16"/>
      <c r="HT171" s="16"/>
      <c r="HU171" s="16"/>
      <c r="HV171" s="16"/>
    </row>
    <row r="172" spans="1:230" s="15" customFormat="1" ht="253.5" customHeight="1">
      <c r="A172" s="64">
        <v>160</v>
      </c>
      <c r="B172" s="99" t="s">
        <v>504</v>
      </c>
      <c r="C172" s="72" t="s">
        <v>210</v>
      </c>
      <c r="D172" s="77">
        <v>50</v>
      </c>
      <c r="E172" s="79" t="s">
        <v>248</v>
      </c>
      <c r="F172" s="79">
        <v>434.38</v>
      </c>
      <c r="G172" s="57"/>
      <c r="H172" s="47"/>
      <c r="I172" s="46" t="s">
        <v>39</v>
      </c>
      <c r="J172" s="48">
        <f t="shared" si="44"/>
        <v>1</v>
      </c>
      <c r="K172" s="49" t="s">
        <v>64</v>
      </c>
      <c r="L172" s="49" t="s">
        <v>7</v>
      </c>
      <c r="M172" s="58"/>
      <c r="N172" s="57"/>
      <c r="O172" s="57"/>
      <c r="P172" s="59"/>
      <c r="Q172" s="57"/>
      <c r="R172" s="57"/>
      <c r="S172" s="59"/>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60">
        <f t="shared" si="45"/>
        <v>21719</v>
      </c>
      <c r="BB172" s="61">
        <f t="shared" si="46"/>
        <v>21719</v>
      </c>
      <c r="BC172" s="56" t="str">
        <f t="shared" si="47"/>
        <v>INR  Twenty One Thousand Seven Hundred &amp; Nineteen  Only</v>
      </c>
      <c r="BD172" s="70">
        <v>485</v>
      </c>
      <c r="BE172" s="73">
        <f t="shared" si="42"/>
        <v>548.63</v>
      </c>
      <c r="BF172" s="73">
        <f t="shared" si="43"/>
        <v>24250</v>
      </c>
      <c r="BG172" s="73"/>
      <c r="BK172" s="15">
        <f t="shared" si="38"/>
        <v>491.37</v>
      </c>
      <c r="BL172" s="15" t="e">
        <f>ROUND(#REF!*1.12*1.01,2)</f>
        <v>#REF!</v>
      </c>
      <c r="BM172" s="15">
        <f t="shared" si="40"/>
        <v>491.37</v>
      </c>
      <c r="BN172" s="73">
        <v>384</v>
      </c>
      <c r="BO172" s="15">
        <f t="shared" si="41"/>
        <v>434.38</v>
      </c>
      <c r="HR172" s="16"/>
      <c r="HS172" s="16"/>
      <c r="HT172" s="16"/>
      <c r="HU172" s="16"/>
      <c r="HV172" s="16"/>
    </row>
    <row r="173" spans="1:230" s="15" customFormat="1" ht="258" customHeight="1">
      <c r="A173" s="64">
        <v>161</v>
      </c>
      <c r="B173" s="99" t="s">
        <v>505</v>
      </c>
      <c r="C173" s="72" t="s">
        <v>211</v>
      </c>
      <c r="D173" s="77">
        <v>56</v>
      </c>
      <c r="E173" s="79" t="s">
        <v>248</v>
      </c>
      <c r="F173" s="79">
        <v>266.96</v>
      </c>
      <c r="G173" s="57"/>
      <c r="H173" s="47"/>
      <c r="I173" s="46" t="s">
        <v>39</v>
      </c>
      <c r="J173" s="48">
        <f t="shared" si="44"/>
        <v>1</v>
      </c>
      <c r="K173" s="49" t="s">
        <v>64</v>
      </c>
      <c r="L173" s="49" t="s">
        <v>7</v>
      </c>
      <c r="M173" s="58"/>
      <c r="N173" s="57"/>
      <c r="O173" s="57"/>
      <c r="P173" s="59"/>
      <c r="Q173" s="57"/>
      <c r="R173" s="57"/>
      <c r="S173" s="59"/>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60">
        <f t="shared" si="45"/>
        <v>14949.76</v>
      </c>
      <c r="BB173" s="61">
        <f t="shared" si="46"/>
        <v>14949.76</v>
      </c>
      <c r="BC173" s="56" t="str">
        <f t="shared" si="47"/>
        <v>INR  Fourteen Thousand Nine Hundred &amp; Forty Nine  and Paise Seventy Six Only</v>
      </c>
      <c r="BD173" s="70">
        <v>1015</v>
      </c>
      <c r="BE173" s="73">
        <f t="shared" si="42"/>
        <v>1148.17</v>
      </c>
      <c r="BF173" s="73">
        <f t="shared" si="43"/>
        <v>56840</v>
      </c>
      <c r="BG173" s="73"/>
      <c r="BK173" s="15">
        <f t="shared" si="38"/>
        <v>301.99</v>
      </c>
      <c r="BL173" s="15">
        <f t="shared" si="39"/>
        <v>491.37</v>
      </c>
      <c r="BM173" s="15">
        <f t="shared" si="40"/>
        <v>301.99</v>
      </c>
      <c r="BN173" s="73">
        <v>236</v>
      </c>
      <c r="BO173" s="15">
        <f t="shared" si="41"/>
        <v>266.96</v>
      </c>
      <c r="HR173" s="16"/>
      <c r="HS173" s="16"/>
      <c r="HT173" s="16"/>
      <c r="HU173" s="16"/>
      <c r="HV173" s="16"/>
    </row>
    <row r="174" spans="1:230" s="15" customFormat="1" ht="261.75" customHeight="1">
      <c r="A174" s="64">
        <v>162</v>
      </c>
      <c r="B174" s="99" t="s">
        <v>506</v>
      </c>
      <c r="C174" s="72" t="s">
        <v>212</v>
      </c>
      <c r="D174" s="77">
        <v>60</v>
      </c>
      <c r="E174" s="79" t="s">
        <v>248</v>
      </c>
      <c r="F174" s="79">
        <v>200.22</v>
      </c>
      <c r="G174" s="57"/>
      <c r="H174" s="47"/>
      <c r="I174" s="46" t="s">
        <v>39</v>
      </c>
      <c r="J174" s="48">
        <f t="shared" si="44"/>
        <v>1</v>
      </c>
      <c r="K174" s="49" t="s">
        <v>64</v>
      </c>
      <c r="L174" s="49" t="s">
        <v>7</v>
      </c>
      <c r="M174" s="58"/>
      <c r="N174" s="57"/>
      <c r="O174" s="57"/>
      <c r="P174" s="59"/>
      <c r="Q174" s="57"/>
      <c r="R174" s="57"/>
      <c r="S174" s="59"/>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60">
        <f t="shared" si="45"/>
        <v>12013.2</v>
      </c>
      <c r="BB174" s="61">
        <f t="shared" si="46"/>
        <v>12013.2</v>
      </c>
      <c r="BC174" s="56" t="str">
        <f t="shared" si="47"/>
        <v>INR  Twelve Thousand  &amp;Thirteen  and Paise Twenty Only</v>
      </c>
      <c r="BD174" s="70">
        <v>91</v>
      </c>
      <c r="BE174" s="73">
        <f t="shared" si="42"/>
        <v>102.94</v>
      </c>
      <c r="BF174" s="73">
        <f t="shared" si="43"/>
        <v>5460</v>
      </c>
      <c r="BG174" s="73"/>
      <c r="BK174" s="15">
        <f t="shared" si="38"/>
        <v>226.49</v>
      </c>
      <c r="BL174" s="15">
        <f t="shared" si="39"/>
        <v>301.99</v>
      </c>
      <c r="BM174" s="15">
        <f t="shared" si="40"/>
        <v>226.49</v>
      </c>
      <c r="BN174" s="73">
        <v>177</v>
      </c>
      <c r="BO174" s="15">
        <f t="shared" si="41"/>
        <v>200.22</v>
      </c>
      <c r="HR174" s="16"/>
      <c r="HS174" s="16"/>
      <c r="HT174" s="16"/>
      <c r="HU174" s="16"/>
      <c r="HV174" s="16"/>
    </row>
    <row r="175" spans="1:230" s="15" customFormat="1" ht="255.75" customHeight="1">
      <c r="A175" s="64">
        <v>163</v>
      </c>
      <c r="B175" s="99" t="s">
        <v>507</v>
      </c>
      <c r="C175" s="72" t="s">
        <v>213</v>
      </c>
      <c r="D175" s="77">
        <v>70</v>
      </c>
      <c r="E175" s="79" t="s">
        <v>248</v>
      </c>
      <c r="F175" s="79">
        <v>145.92</v>
      </c>
      <c r="G175" s="57"/>
      <c r="H175" s="47"/>
      <c r="I175" s="46" t="s">
        <v>39</v>
      </c>
      <c r="J175" s="48">
        <f t="shared" si="44"/>
        <v>1</v>
      </c>
      <c r="K175" s="49" t="s">
        <v>64</v>
      </c>
      <c r="L175" s="49" t="s">
        <v>7</v>
      </c>
      <c r="M175" s="58"/>
      <c r="N175" s="57"/>
      <c r="O175" s="57"/>
      <c r="P175" s="59"/>
      <c r="Q175" s="57"/>
      <c r="R175" s="57"/>
      <c r="S175" s="59"/>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60">
        <f t="shared" si="45"/>
        <v>10214.4</v>
      </c>
      <c r="BB175" s="61">
        <f t="shared" si="46"/>
        <v>10214.4</v>
      </c>
      <c r="BC175" s="56" t="str">
        <f t="shared" si="47"/>
        <v>INR  Ten Thousand Two Hundred &amp; Fourteen  and Paise Forty Only</v>
      </c>
      <c r="BD175" s="70">
        <v>2208</v>
      </c>
      <c r="BE175" s="73">
        <f t="shared" si="42"/>
        <v>2497.69</v>
      </c>
      <c r="BF175" s="73">
        <f t="shared" si="43"/>
        <v>154560</v>
      </c>
      <c r="BG175" s="73"/>
      <c r="BK175" s="15">
        <f t="shared" si="38"/>
        <v>165.06</v>
      </c>
      <c r="BL175" s="15">
        <f t="shared" si="39"/>
        <v>226.49</v>
      </c>
      <c r="BM175" s="15">
        <f t="shared" si="40"/>
        <v>165.06</v>
      </c>
      <c r="BN175" s="73">
        <v>129</v>
      </c>
      <c r="BO175" s="15">
        <f t="shared" si="41"/>
        <v>145.92</v>
      </c>
      <c r="HR175" s="16"/>
      <c r="HS175" s="16"/>
      <c r="HT175" s="16"/>
      <c r="HU175" s="16"/>
      <c r="HV175" s="16"/>
    </row>
    <row r="176" spans="1:230" s="15" customFormat="1" ht="255.75" customHeight="1">
      <c r="A176" s="64">
        <v>164</v>
      </c>
      <c r="B176" s="99" t="s">
        <v>508</v>
      </c>
      <c r="C176" s="72" t="s">
        <v>214</v>
      </c>
      <c r="D176" s="77">
        <v>100</v>
      </c>
      <c r="E176" s="79" t="s">
        <v>248</v>
      </c>
      <c r="F176" s="79">
        <v>114.25</v>
      </c>
      <c r="G176" s="57"/>
      <c r="H176" s="47"/>
      <c r="I176" s="46" t="s">
        <v>39</v>
      </c>
      <c r="J176" s="48">
        <f t="shared" si="44"/>
        <v>1</v>
      </c>
      <c r="K176" s="49" t="s">
        <v>64</v>
      </c>
      <c r="L176" s="49" t="s">
        <v>7</v>
      </c>
      <c r="M176" s="58"/>
      <c r="N176" s="57"/>
      <c r="O176" s="57"/>
      <c r="P176" s="59"/>
      <c r="Q176" s="57"/>
      <c r="R176" s="57"/>
      <c r="S176" s="59"/>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60">
        <f t="shared" si="45"/>
        <v>11425</v>
      </c>
      <c r="BB176" s="61">
        <f t="shared" si="46"/>
        <v>11425</v>
      </c>
      <c r="BC176" s="56" t="str">
        <f t="shared" si="47"/>
        <v>INR  Eleven Thousand Four Hundred &amp; Twenty Five  Only</v>
      </c>
      <c r="BD176" s="70">
        <v>1497</v>
      </c>
      <c r="BE176" s="73">
        <f t="shared" si="42"/>
        <v>1693.41</v>
      </c>
      <c r="BF176" s="73">
        <f t="shared" si="43"/>
        <v>149700</v>
      </c>
      <c r="BG176" s="73"/>
      <c r="BK176" s="15">
        <f t="shared" si="38"/>
        <v>129.24</v>
      </c>
      <c r="BL176" s="15">
        <f t="shared" si="39"/>
        <v>165.06</v>
      </c>
      <c r="BM176" s="15">
        <f t="shared" si="40"/>
        <v>129.24</v>
      </c>
      <c r="BN176" s="73">
        <v>101</v>
      </c>
      <c r="BO176" s="15">
        <f t="shared" si="41"/>
        <v>114.25</v>
      </c>
      <c r="HR176" s="16"/>
      <c r="HS176" s="16"/>
      <c r="HT176" s="16"/>
      <c r="HU176" s="16"/>
      <c r="HV176" s="16"/>
    </row>
    <row r="177" spans="1:230" s="15" customFormat="1" ht="176.25" customHeight="1">
      <c r="A177" s="64">
        <v>165</v>
      </c>
      <c r="B177" s="100" t="s">
        <v>301</v>
      </c>
      <c r="C177" s="72" t="s">
        <v>215</v>
      </c>
      <c r="D177" s="77">
        <v>12</v>
      </c>
      <c r="E177" s="82" t="s">
        <v>249</v>
      </c>
      <c r="F177" s="83">
        <v>2497.69</v>
      </c>
      <c r="G177" s="57"/>
      <c r="H177" s="47"/>
      <c r="I177" s="46" t="s">
        <v>39</v>
      </c>
      <c r="J177" s="48">
        <f t="shared" si="44"/>
        <v>1</v>
      </c>
      <c r="K177" s="49" t="s">
        <v>64</v>
      </c>
      <c r="L177" s="49" t="s">
        <v>7</v>
      </c>
      <c r="M177" s="58"/>
      <c r="N177" s="57"/>
      <c r="O177" s="57"/>
      <c r="P177" s="59"/>
      <c r="Q177" s="57"/>
      <c r="R177" s="57"/>
      <c r="S177" s="59"/>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60">
        <f t="shared" si="45"/>
        <v>29972.28</v>
      </c>
      <c r="BB177" s="61">
        <f t="shared" si="46"/>
        <v>29972.28</v>
      </c>
      <c r="BC177" s="56" t="str">
        <f t="shared" si="47"/>
        <v>INR  Twenty Nine Thousand Nine Hundred &amp; Seventy Two  and Paise Twenty Eight Only</v>
      </c>
      <c r="BD177" s="70">
        <v>5006</v>
      </c>
      <c r="BE177" s="73">
        <f t="shared" si="42"/>
        <v>5662.79</v>
      </c>
      <c r="BF177" s="73">
        <f t="shared" si="43"/>
        <v>60072</v>
      </c>
      <c r="BG177" s="73"/>
      <c r="BK177" s="15">
        <f>ROUND(F177*1.12*1.01*1.03,2)</f>
        <v>2910.15</v>
      </c>
      <c r="BL177" s="15">
        <f t="shared" si="39"/>
        <v>129.24</v>
      </c>
      <c r="BM177" s="15">
        <f t="shared" si="40"/>
        <v>2825.39</v>
      </c>
      <c r="BN177" s="73">
        <v>2208</v>
      </c>
      <c r="BO177" s="15">
        <f t="shared" si="41"/>
        <v>2497.69</v>
      </c>
      <c r="HR177" s="16"/>
      <c r="HS177" s="16"/>
      <c r="HT177" s="16"/>
      <c r="HU177" s="16"/>
      <c r="HV177" s="16"/>
    </row>
    <row r="178" spans="1:230" s="15" customFormat="1" ht="51" customHeight="1">
      <c r="A178" s="64">
        <v>166</v>
      </c>
      <c r="B178" s="76" t="s">
        <v>302</v>
      </c>
      <c r="C178" s="72" t="s">
        <v>216</v>
      </c>
      <c r="D178" s="77">
        <v>12</v>
      </c>
      <c r="E178" s="82" t="s">
        <v>249</v>
      </c>
      <c r="F178" s="83">
        <v>39.59</v>
      </c>
      <c r="G178" s="57">
        <v>4132</v>
      </c>
      <c r="H178" s="47"/>
      <c r="I178" s="46" t="s">
        <v>39</v>
      </c>
      <c r="J178" s="48">
        <f>IF(I178="Less(-)",-1,1)</f>
        <v>1</v>
      </c>
      <c r="K178" s="49" t="s">
        <v>64</v>
      </c>
      <c r="L178" s="49" t="s">
        <v>7</v>
      </c>
      <c r="M178" s="58"/>
      <c r="N178" s="57"/>
      <c r="O178" s="57"/>
      <c r="P178" s="59"/>
      <c r="Q178" s="57"/>
      <c r="R178" s="57"/>
      <c r="S178" s="59"/>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60">
        <f>total_amount_ba($B$2,$D$2,D178,F178,J178,K178,M178)</f>
        <v>475.08</v>
      </c>
      <c r="BB178" s="61">
        <f>BA178+SUM(N178:AZ178)</f>
        <v>475.08</v>
      </c>
      <c r="BC178" s="56" t="str">
        <f>SpellNumber(L178,BB178)</f>
        <v>INR  Four Hundred &amp; Seventy Five  and Paise Eight Only</v>
      </c>
      <c r="BD178" s="70">
        <v>5006</v>
      </c>
      <c r="BE178" s="73">
        <f>BD178*1.12*1.01</f>
        <v>5662.79</v>
      </c>
      <c r="BF178" s="73">
        <f>D178*BD178</f>
        <v>60072</v>
      </c>
      <c r="BG178" s="73"/>
      <c r="BK178" s="15">
        <f aca="true" t="shared" si="48" ref="BK178:BK204">ROUND(F178*1.12*1.01*1.03,2)</f>
        <v>46.13</v>
      </c>
      <c r="BL178" s="15">
        <f t="shared" si="39"/>
        <v>2825.39</v>
      </c>
      <c r="BM178" s="15">
        <f t="shared" si="40"/>
        <v>44.78</v>
      </c>
      <c r="BN178" s="73">
        <v>35</v>
      </c>
      <c r="BO178" s="15">
        <f t="shared" si="41"/>
        <v>39.59</v>
      </c>
      <c r="HR178" s="16"/>
      <c r="HS178" s="16"/>
      <c r="HT178" s="16"/>
      <c r="HU178" s="16"/>
      <c r="HV178" s="16"/>
    </row>
    <row r="179" spans="1:230" s="15" customFormat="1" ht="99.75">
      <c r="A179" s="64">
        <v>167</v>
      </c>
      <c r="B179" s="100" t="s">
        <v>550</v>
      </c>
      <c r="C179" s="72" t="s">
        <v>217</v>
      </c>
      <c r="D179" s="77">
        <v>8</v>
      </c>
      <c r="E179" s="82" t="s">
        <v>249</v>
      </c>
      <c r="F179" s="83">
        <v>3482.96</v>
      </c>
      <c r="G179" s="57"/>
      <c r="H179" s="47"/>
      <c r="I179" s="46" t="s">
        <v>39</v>
      </c>
      <c r="J179" s="48">
        <f t="shared" si="44"/>
        <v>1</v>
      </c>
      <c r="K179" s="49" t="s">
        <v>64</v>
      </c>
      <c r="L179" s="49" t="s">
        <v>7</v>
      </c>
      <c r="M179" s="58"/>
      <c r="N179" s="57"/>
      <c r="O179" s="57"/>
      <c r="P179" s="59"/>
      <c r="Q179" s="57"/>
      <c r="R179" s="57"/>
      <c r="S179" s="59"/>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60">
        <f t="shared" si="45"/>
        <v>27863.68</v>
      </c>
      <c r="BB179" s="61">
        <f t="shared" si="46"/>
        <v>27863.68</v>
      </c>
      <c r="BC179" s="56" t="str">
        <f t="shared" si="47"/>
        <v>INR  Twenty Seven Thousand Eight Hundred &amp; Sixty Three  and Paise Sixty Eight Only</v>
      </c>
      <c r="BD179" s="70">
        <v>3285</v>
      </c>
      <c r="BE179" s="73">
        <f t="shared" si="42"/>
        <v>3715.99</v>
      </c>
      <c r="BF179" s="73">
        <f t="shared" si="43"/>
        <v>26280</v>
      </c>
      <c r="BG179" s="73"/>
      <c r="BK179" s="15">
        <f t="shared" si="48"/>
        <v>4058.12</v>
      </c>
      <c r="BL179" s="15">
        <f t="shared" si="39"/>
        <v>44.78</v>
      </c>
      <c r="BM179" s="15">
        <f t="shared" si="40"/>
        <v>3939.92</v>
      </c>
      <c r="BN179" s="73">
        <v>3079</v>
      </c>
      <c r="BO179" s="15">
        <f t="shared" si="41"/>
        <v>3482.96</v>
      </c>
      <c r="HR179" s="16"/>
      <c r="HS179" s="16"/>
      <c r="HT179" s="16"/>
      <c r="HU179" s="16"/>
      <c r="HV179" s="16"/>
    </row>
    <row r="180" spans="1:230" s="15" customFormat="1" ht="49.5" customHeight="1">
      <c r="A180" s="64">
        <v>168</v>
      </c>
      <c r="B180" s="76" t="s">
        <v>303</v>
      </c>
      <c r="C180" s="72" t="s">
        <v>218</v>
      </c>
      <c r="D180" s="77">
        <v>6</v>
      </c>
      <c r="E180" s="82" t="s">
        <v>254</v>
      </c>
      <c r="F180" s="83">
        <v>50.9</v>
      </c>
      <c r="G180" s="57"/>
      <c r="H180" s="47"/>
      <c r="I180" s="46" t="s">
        <v>39</v>
      </c>
      <c r="J180" s="48">
        <f t="shared" si="44"/>
        <v>1</v>
      </c>
      <c r="K180" s="49" t="s">
        <v>64</v>
      </c>
      <c r="L180" s="49" t="s">
        <v>7</v>
      </c>
      <c r="M180" s="58"/>
      <c r="N180" s="57"/>
      <c r="O180" s="57"/>
      <c r="P180" s="59"/>
      <c r="Q180" s="57"/>
      <c r="R180" s="57"/>
      <c r="S180" s="59"/>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60">
        <f t="shared" si="45"/>
        <v>305.4</v>
      </c>
      <c r="BB180" s="61">
        <f t="shared" si="46"/>
        <v>305.4</v>
      </c>
      <c r="BC180" s="56" t="str">
        <f t="shared" si="47"/>
        <v>INR  Three Hundred &amp; Five  and Paise Forty Only</v>
      </c>
      <c r="BD180" s="70">
        <v>811</v>
      </c>
      <c r="BE180" s="73">
        <f t="shared" si="42"/>
        <v>917.4</v>
      </c>
      <c r="BF180" s="73">
        <f t="shared" si="43"/>
        <v>4866</v>
      </c>
      <c r="BG180" s="73"/>
      <c r="BK180" s="15">
        <f t="shared" si="48"/>
        <v>59.31</v>
      </c>
      <c r="BL180" s="15">
        <f t="shared" si="39"/>
        <v>3939.92</v>
      </c>
      <c r="BM180" s="15">
        <f t="shared" si="40"/>
        <v>57.58</v>
      </c>
      <c r="BN180" s="73">
        <v>45</v>
      </c>
      <c r="BO180" s="15">
        <f t="shared" si="41"/>
        <v>50.9</v>
      </c>
      <c r="HR180" s="16"/>
      <c r="HS180" s="16"/>
      <c r="HT180" s="16"/>
      <c r="HU180" s="16"/>
      <c r="HV180" s="16"/>
    </row>
    <row r="181" spans="1:230" s="15" customFormat="1" ht="49.5" customHeight="1">
      <c r="A181" s="64">
        <v>169</v>
      </c>
      <c r="B181" s="76" t="s">
        <v>304</v>
      </c>
      <c r="C181" s="72" t="s">
        <v>219</v>
      </c>
      <c r="D181" s="77">
        <v>6</v>
      </c>
      <c r="E181" s="82" t="s">
        <v>254</v>
      </c>
      <c r="F181" s="83">
        <v>79.18</v>
      </c>
      <c r="G181" s="57">
        <v>2749</v>
      </c>
      <c r="H181" s="47"/>
      <c r="I181" s="46" t="s">
        <v>39</v>
      </c>
      <c r="J181" s="48">
        <f t="shared" si="44"/>
        <v>1</v>
      </c>
      <c r="K181" s="49" t="s">
        <v>64</v>
      </c>
      <c r="L181" s="49" t="s">
        <v>7</v>
      </c>
      <c r="M181" s="58"/>
      <c r="N181" s="57"/>
      <c r="O181" s="57"/>
      <c r="P181" s="59"/>
      <c r="Q181" s="57"/>
      <c r="R181" s="57"/>
      <c r="S181" s="59"/>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60">
        <f t="shared" si="45"/>
        <v>475.08</v>
      </c>
      <c r="BB181" s="61">
        <f t="shared" si="46"/>
        <v>475.08</v>
      </c>
      <c r="BC181" s="56" t="str">
        <f t="shared" si="47"/>
        <v>INR  Four Hundred &amp; Seventy Five  and Paise Eight Only</v>
      </c>
      <c r="BD181" s="70">
        <v>430</v>
      </c>
      <c r="BE181" s="73">
        <f t="shared" si="42"/>
        <v>486.42</v>
      </c>
      <c r="BF181" s="73">
        <f t="shared" si="43"/>
        <v>2580</v>
      </c>
      <c r="BG181" s="73"/>
      <c r="BK181" s="15">
        <f t="shared" si="48"/>
        <v>92.26</v>
      </c>
      <c r="BL181" s="15">
        <f t="shared" si="39"/>
        <v>57.58</v>
      </c>
      <c r="BM181" s="15">
        <f t="shared" si="40"/>
        <v>89.57</v>
      </c>
      <c r="BN181" s="73">
        <v>70</v>
      </c>
      <c r="BO181" s="15">
        <f t="shared" si="41"/>
        <v>79.18</v>
      </c>
      <c r="HR181" s="16"/>
      <c r="HS181" s="16"/>
      <c r="HT181" s="16"/>
      <c r="HU181" s="16"/>
      <c r="HV181" s="16"/>
    </row>
    <row r="182" spans="1:230" s="15" customFormat="1" ht="41.25" customHeight="1">
      <c r="A182" s="64">
        <v>170</v>
      </c>
      <c r="B182" s="76" t="s">
        <v>305</v>
      </c>
      <c r="C182" s="72" t="s">
        <v>220</v>
      </c>
      <c r="D182" s="77">
        <v>6</v>
      </c>
      <c r="E182" s="82" t="s">
        <v>254</v>
      </c>
      <c r="F182" s="83">
        <v>50.9</v>
      </c>
      <c r="G182" s="57">
        <v>814</v>
      </c>
      <c r="H182" s="47"/>
      <c r="I182" s="46" t="s">
        <v>39</v>
      </c>
      <c r="J182" s="48">
        <f>IF(I182="Less(-)",-1,1)</f>
        <v>1</v>
      </c>
      <c r="K182" s="49" t="s">
        <v>64</v>
      </c>
      <c r="L182" s="49" t="s">
        <v>7</v>
      </c>
      <c r="M182" s="58"/>
      <c r="N182" s="57"/>
      <c r="O182" s="57"/>
      <c r="P182" s="59"/>
      <c r="Q182" s="57"/>
      <c r="R182" s="57"/>
      <c r="S182" s="59"/>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60">
        <f>total_amount_ba($B$2,$D$2,D182,F182,J182,K182,M182)</f>
        <v>305.4</v>
      </c>
      <c r="BB182" s="61">
        <f>BA182+SUM(N182:AZ182)</f>
        <v>305.4</v>
      </c>
      <c r="BC182" s="56" t="str">
        <f>SpellNumber(L182,BB182)</f>
        <v>INR  Three Hundred &amp; Five  and Paise Forty Only</v>
      </c>
      <c r="BD182" s="70">
        <v>430</v>
      </c>
      <c r="BE182" s="73">
        <f>BD182*1.12*1.01</f>
        <v>486.42</v>
      </c>
      <c r="BF182" s="73">
        <f>D182*BD182</f>
        <v>2580</v>
      </c>
      <c r="BG182" s="73"/>
      <c r="BK182" s="15">
        <f t="shared" si="48"/>
        <v>59.31</v>
      </c>
      <c r="BL182" s="15">
        <f t="shared" si="39"/>
        <v>89.57</v>
      </c>
      <c r="BM182" s="15">
        <f t="shared" si="40"/>
        <v>57.58</v>
      </c>
      <c r="BN182" s="73">
        <v>45</v>
      </c>
      <c r="BO182" s="15">
        <f t="shared" si="41"/>
        <v>50.9</v>
      </c>
      <c r="HR182" s="16"/>
      <c r="HS182" s="16"/>
      <c r="HT182" s="16"/>
      <c r="HU182" s="16"/>
      <c r="HV182" s="16"/>
    </row>
    <row r="183" spans="1:230" s="15" customFormat="1" ht="75.75" customHeight="1">
      <c r="A183" s="64">
        <v>171</v>
      </c>
      <c r="B183" s="76" t="s">
        <v>306</v>
      </c>
      <c r="C183" s="72" t="s">
        <v>221</v>
      </c>
      <c r="D183" s="77">
        <v>6</v>
      </c>
      <c r="E183" s="82" t="s">
        <v>254</v>
      </c>
      <c r="F183" s="83">
        <v>50.9</v>
      </c>
      <c r="G183" s="57"/>
      <c r="H183" s="47"/>
      <c r="I183" s="46" t="s">
        <v>39</v>
      </c>
      <c r="J183" s="48">
        <f t="shared" si="44"/>
        <v>1</v>
      </c>
      <c r="K183" s="49" t="s">
        <v>64</v>
      </c>
      <c r="L183" s="49" t="s">
        <v>7</v>
      </c>
      <c r="M183" s="58"/>
      <c r="N183" s="57"/>
      <c r="O183" s="57"/>
      <c r="P183" s="59"/>
      <c r="Q183" s="57"/>
      <c r="R183" s="57"/>
      <c r="S183" s="59"/>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60">
        <f aca="true" t="shared" si="49" ref="BA183:BA194">total_amount_ba($B$2,$D$2,D183,F183,J183,K183,M183)</f>
        <v>305.4</v>
      </c>
      <c r="BB183" s="61">
        <f t="shared" si="46"/>
        <v>305.4</v>
      </c>
      <c r="BC183" s="56" t="str">
        <f t="shared" si="47"/>
        <v>INR  Three Hundred &amp; Five  and Paise Forty Only</v>
      </c>
      <c r="BD183" s="70">
        <v>613</v>
      </c>
      <c r="BE183" s="73">
        <f t="shared" si="42"/>
        <v>693.43</v>
      </c>
      <c r="BF183" s="73">
        <f t="shared" si="43"/>
        <v>3678</v>
      </c>
      <c r="BG183" s="73"/>
      <c r="BK183" s="15">
        <f t="shared" si="48"/>
        <v>59.31</v>
      </c>
      <c r="BL183" s="15">
        <f t="shared" si="39"/>
        <v>57.58</v>
      </c>
      <c r="BM183" s="15">
        <f t="shared" si="40"/>
        <v>57.58</v>
      </c>
      <c r="BN183" s="73">
        <v>45</v>
      </c>
      <c r="BO183" s="15">
        <f t="shared" si="41"/>
        <v>50.9</v>
      </c>
      <c r="HR183" s="16"/>
      <c r="HS183" s="16"/>
      <c r="HT183" s="16"/>
      <c r="HU183" s="16"/>
      <c r="HV183" s="16"/>
    </row>
    <row r="184" spans="1:230" s="15" customFormat="1" ht="33.75" customHeight="1">
      <c r="A184" s="64">
        <v>172</v>
      </c>
      <c r="B184" s="76" t="s">
        <v>307</v>
      </c>
      <c r="C184" s="72" t="s">
        <v>222</v>
      </c>
      <c r="D184" s="77">
        <v>24</v>
      </c>
      <c r="E184" s="82" t="s">
        <v>254</v>
      </c>
      <c r="F184" s="83">
        <v>30.54</v>
      </c>
      <c r="G184" s="57"/>
      <c r="H184" s="47"/>
      <c r="I184" s="46" t="s">
        <v>39</v>
      </c>
      <c r="J184" s="48">
        <f t="shared" si="44"/>
        <v>1</v>
      </c>
      <c r="K184" s="49" t="s">
        <v>64</v>
      </c>
      <c r="L184" s="49" t="s">
        <v>7</v>
      </c>
      <c r="M184" s="58"/>
      <c r="N184" s="57"/>
      <c r="O184" s="57"/>
      <c r="P184" s="59"/>
      <c r="Q184" s="57"/>
      <c r="R184" s="57"/>
      <c r="S184" s="59"/>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60">
        <f t="shared" si="49"/>
        <v>732.96</v>
      </c>
      <c r="BB184" s="61">
        <f t="shared" si="46"/>
        <v>732.96</v>
      </c>
      <c r="BC184" s="56" t="str">
        <f t="shared" si="47"/>
        <v>INR  Seven Hundred &amp; Thirty Two  and Paise Ninety Six Only</v>
      </c>
      <c r="BD184" s="70">
        <v>223</v>
      </c>
      <c r="BE184" s="73">
        <f t="shared" si="42"/>
        <v>252.26</v>
      </c>
      <c r="BF184" s="73">
        <f t="shared" si="43"/>
        <v>5352</v>
      </c>
      <c r="BG184" s="73"/>
      <c r="BK184" s="15">
        <f t="shared" si="48"/>
        <v>35.58</v>
      </c>
      <c r="BL184" s="15">
        <f t="shared" si="39"/>
        <v>57.58</v>
      </c>
      <c r="BM184" s="15">
        <f t="shared" si="40"/>
        <v>34.55</v>
      </c>
      <c r="BN184" s="73">
        <v>27</v>
      </c>
      <c r="BO184" s="15">
        <f t="shared" si="41"/>
        <v>30.54</v>
      </c>
      <c r="HR184" s="16"/>
      <c r="HS184" s="16"/>
      <c r="HT184" s="16"/>
      <c r="HU184" s="16"/>
      <c r="HV184" s="16"/>
    </row>
    <row r="185" spans="1:230" s="15" customFormat="1" ht="33.75" customHeight="1">
      <c r="A185" s="64">
        <v>173</v>
      </c>
      <c r="B185" s="76" t="s">
        <v>308</v>
      </c>
      <c r="C185" s="72" t="s">
        <v>223</v>
      </c>
      <c r="D185" s="77">
        <v>8</v>
      </c>
      <c r="E185" s="85" t="s">
        <v>381</v>
      </c>
      <c r="F185" s="83">
        <v>22.62</v>
      </c>
      <c r="G185" s="57"/>
      <c r="H185" s="47"/>
      <c r="I185" s="46" t="s">
        <v>39</v>
      </c>
      <c r="J185" s="48">
        <f t="shared" si="44"/>
        <v>1</v>
      </c>
      <c r="K185" s="49" t="s">
        <v>64</v>
      </c>
      <c r="L185" s="49" t="s">
        <v>7</v>
      </c>
      <c r="M185" s="58"/>
      <c r="N185" s="57"/>
      <c r="O185" s="57"/>
      <c r="P185" s="59"/>
      <c r="Q185" s="57"/>
      <c r="R185" s="57"/>
      <c r="S185" s="59"/>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60">
        <f>total_amount_ba($B$2,$D$2,D185,F185,J185,K185,M185)</f>
        <v>180.96</v>
      </c>
      <c r="BB185" s="61">
        <f t="shared" si="46"/>
        <v>180.96</v>
      </c>
      <c r="BC185" s="56" t="str">
        <f t="shared" si="47"/>
        <v>INR  One Hundred &amp; Eighty  and Paise Ninety Six Only</v>
      </c>
      <c r="BD185" s="70">
        <v>1132</v>
      </c>
      <c r="BE185" s="73">
        <f t="shared" si="42"/>
        <v>1280.52</v>
      </c>
      <c r="BF185" s="73">
        <f t="shared" si="43"/>
        <v>9056</v>
      </c>
      <c r="BG185" s="73"/>
      <c r="BK185" s="15">
        <f t="shared" si="48"/>
        <v>26.36</v>
      </c>
      <c r="BL185" s="15">
        <f t="shared" si="39"/>
        <v>34.55</v>
      </c>
      <c r="BM185" s="15">
        <f t="shared" si="40"/>
        <v>25.59</v>
      </c>
      <c r="BN185" s="73">
        <v>20</v>
      </c>
      <c r="BO185" s="15">
        <f t="shared" si="41"/>
        <v>22.62</v>
      </c>
      <c r="HR185" s="16"/>
      <c r="HS185" s="16"/>
      <c r="HT185" s="16"/>
      <c r="HU185" s="16"/>
      <c r="HV185" s="16"/>
    </row>
    <row r="186" spans="1:230" s="15" customFormat="1" ht="48" customHeight="1">
      <c r="A186" s="64">
        <v>174</v>
      </c>
      <c r="B186" s="76" t="s">
        <v>309</v>
      </c>
      <c r="C186" s="72" t="s">
        <v>224</v>
      </c>
      <c r="D186" s="77">
        <v>10</v>
      </c>
      <c r="E186" s="82" t="s">
        <v>254</v>
      </c>
      <c r="F186" s="83">
        <v>29.41</v>
      </c>
      <c r="G186" s="57">
        <v>1074</v>
      </c>
      <c r="H186" s="47"/>
      <c r="I186" s="46" t="s">
        <v>39</v>
      </c>
      <c r="J186" s="48">
        <f>IF(I186="Less(-)",-1,1)</f>
        <v>1</v>
      </c>
      <c r="K186" s="49" t="s">
        <v>64</v>
      </c>
      <c r="L186" s="49" t="s">
        <v>7</v>
      </c>
      <c r="M186" s="58"/>
      <c r="N186" s="57"/>
      <c r="O186" s="57"/>
      <c r="P186" s="59"/>
      <c r="Q186" s="57"/>
      <c r="R186" s="57"/>
      <c r="S186" s="59"/>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60">
        <f>total_amount_ba($B$2,$D$2,D186,F186,J186,K186,M186)</f>
        <v>294.1</v>
      </c>
      <c r="BB186" s="61">
        <f>BA186+SUM(N186:AZ186)</f>
        <v>294.1</v>
      </c>
      <c r="BC186" s="56" t="str">
        <f>SpellNumber(L186,BB186)</f>
        <v>INR  Two Hundred &amp; Ninety Four  and Paise Ten Only</v>
      </c>
      <c r="BD186" s="70">
        <v>1132</v>
      </c>
      <c r="BE186" s="73">
        <f>BD186*1.12*1.01</f>
        <v>1280.52</v>
      </c>
      <c r="BF186" s="73">
        <f>D186*BD186</f>
        <v>11320</v>
      </c>
      <c r="BG186" s="73"/>
      <c r="BK186" s="15">
        <f t="shared" si="48"/>
        <v>34.27</v>
      </c>
      <c r="BL186" s="15">
        <f t="shared" si="39"/>
        <v>25.59</v>
      </c>
      <c r="BM186" s="15">
        <f t="shared" si="40"/>
        <v>33.27</v>
      </c>
      <c r="BN186" s="73">
        <v>26</v>
      </c>
      <c r="BO186" s="15">
        <f t="shared" si="41"/>
        <v>29.41</v>
      </c>
      <c r="HR186" s="16"/>
      <c r="HS186" s="16"/>
      <c r="HT186" s="16"/>
      <c r="HU186" s="16"/>
      <c r="HV186" s="16"/>
    </row>
    <row r="187" spans="1:230" s="15" customFormat="1" ht="48" customHeight="1">
      <c r="A187" s="64">
        <v>175</v>
      </c>
      <c r="B187" s="76" t="s">
        <v>310</v>
      </c>
      <c r="C187" s="72" t="s">
        <v>225</v>
      </c>
      <c r="D187" s="77">
        <v>6</v>
      </c>
      <c r="E187" s="82" t="s">
        <v>254</v>
      </c>
      <c r="F187" s="83">
        <v>29.41</v>
      </c>
      <c r="G187" s="57"/>
      <c r="H187" s="47"/>
      <c r="I187" s="46" t="s">
        <v>39</v>
      </c>
      <c r="J187" s="48">
        <f t="shared" si="44"/>
        <v>1</v>
      </c>
      <c r="K187" s="49" t="s">
        <v>64</v>
      </c>
      <c r="L187" s="49" t="s">
        <v>7</v>
      </c>
      <c r="M187" s="58"/>
      <c r="N187" s="57"/>
      <c r="O187" s="57"/>
      <c r="P187" s="59"/>
      <c r="Q187" s="57"/>
      <c r="R187" s="57"/>
      <c r="S187" s="59"/>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c r="AT187" s="53"/>
      <c r="AU187" s="53"/>
      <c r="AV187" s="53"/>
      <c r="AW187" s="53"/>
      <c r="AX187" s="53"/>
      <c r="AY187" s="53"/>
      <c r="AZ187" s="53"/>
      <c r="BA187" s="60">
        <f t="shared" si="49"/>
        <v>176.46</v>
      </c>
      <c r="BB187" s="61">
        <f t="shared" si="46"/>
        <v>176.46</v>
      </c>
      <c r="BC187" s="56" t="str">
        <f t="shared" si="47"/>
        <v>INR  One Hundred &amp; Seventy Six  and Paise Forty Six Only</v>
      </c>
      <c r="BD187" s="70">
        <v>539</v>
      </c>
      <c r="BE187" s="73">
        <f t="shared" si="42"/>
        <v>609.72</v>
      </c>
      <c r="BF187" s="73">
        <f t="shared" si="43"/>
        <v>3234</v>
      </c>
      <c r="BG187" s="73"/>
      <c r="BK187" s="15">
        <f t="shared" si="48"/>
        <v>34.27</v>
      </c>
      <c r="BL187" s="15">
        <f t="shared" si="39"/>
        <v>33.27</v>
      </c>
      <c r="BM187" s="15">
        <f t="shared" si="40"/>
        <v>33.27</v>
      </c>
      <c r="BN187" s="73">
        <v>26</v>
      </c>
      <c r="BO187" s="15">
        <f t="shared" si="41"/>
        <v>29.41</v>
      </c>
      <c r="HR187" s="16"/>
      <c r="HS187" s="16"/>
      <c r="HT187" s="16"/>
      <c r="HU187" s="16"/>
      <c r="HV187" s="16"/>
    </row>
    <row r="188" spans="1:230" s="15" customFormat="1" ht="99.75">
      <c r="A188" s="64">
        <v>176</v>
      </c>
      <c r="B188" s="76" t="s">
        <v>311</v>
      </c>
      <c r="C188" s="72" t="s">
        <v>226</v>
      </c>
      <c r="D188" s="77">
        <v>5</v>
      </c>
      <c r="E188" s="82" t="s">
        <v>249</v>
      </c>
      <c r="F188" s="83">
        <v>175.34</v>
      </c>
      <c r="G188" s="57"/>
      <c r="H188" s="47"/>
      <c r="I188" s="46" t="s">
        <v>39</v>
      </c>
      <c r="J188" s="48">
        <f aca="true" t="shared" si="50" ref="J188:J194">IF(I188="Less(-)",-1,1)</f>
        <v>1</v>
      </c>
      <c r="K188" s="49" t="s">
        <v>64</v>
      </c>
      <c r="L188" s="49" t="s">
        <v>7</v>
      </c>
      <c r="M188" s="58"/>
      <c r="N188" s="57"/>
      <c r="O188" s="57"/>
      <c r="P188" s="59"/>
      <c r="Q188" s="57"/>
      <c r="R188" s="57"/>
      <c r="S188" s="59"/>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60">
        <f t="shared" si="49"/>
        <v>876.7</v>
      </c>
      <c r="BB188" s="61">
        <f aca="true" t="shared" si="51" ref="BB188:BB194">BA188+SUM(N188:AZ188)</f>
        <v>876.7</v>
      </c>
      <c r="BC188" s="56" t="str">
        <f aca="true" t="shared" si="52" ref="BC188:BC194">SpellNumber(L188,BB188)</f>
        <v>INR  Eight Hundred &amp; Seventy Six  and Paise Seventy Only</v>
      </c>
      <c r="BD188" s="70">
        <v>674</v>
      </c>
      <c r="BE188" s="73">
        <f t="shared" si="42"/>
        <v>762.43</v>
      </c>
      <c r="BF188" s="73">
        <f t="shared" si="43"/>
        <v>3370</v>
      </c>
      <c r="BG188" s="73"/>
      <c r="BK188" s="15">
        <f t="shared" si="48"/>
        <v>204.29</v>
      </c>
      <c r="BL188" s="15">
        <f t="shared" si="39"/>
        <v>33.27</v>
      </c>
      <c r="BM188" s="15">
        <f t="shared" si="40"/>
        <v>198.34</v>
      </c>
      <c r="BN188" s="73">
        <v>155</v>
      </c>
      <c r="BO188" s="15">
        <f t="shared" si="41"/>
        <v>175.34</v>
      </c>
      <c r="HR188" s="16"/>
      <c r="HS188" s="16"/>
      <c r="HT188" s="16"/>
      <c r="HU188" s="16"/>
      <c r="HV188" s="16"/>
    </row>
    <row r="189" spans="1:230" s="15" customFormat="1" ht="99.75">
      <c r="A189" s="64">
        <v>177</v>
      </c>
      <c r="B189" s="76" t="s">
        <v>551</v>
      </c>
      <c r="C189" s="72" t="s">
        <v>227</v>
      </c>
      <c r="D189" s="77">
        <v>5</v>
      </c>
      <c r="E189" s="82" t="s">
        <v>249</v>
      </c>
      <c r="F189" s="83">
        <v>166.29</v>
      </c>
      <c r="G189" s="57"/>
      <c r="H189" s="47"/>
      <c r="I189" s="46" t="s">
        <v>39</v>
      </c>
      <c r="J189" s="48">
        <f t="shared" si="50"/>
        <v>1</v>
      </c>
      <c r="K189" s="49" t="s">
        <v>64</v>
      </c>
      <c r="L189" s="49" t="s">
        <v>7</v>
      </c>
      <c r="M189" s="58"/>
      <c r="N189" s="57"/>
      <c r="O189" s="57"/>
      <c r="P189" s="59"/>
      <c r="Q189" s="57"/>
      <c r="R189" s="57"/>
      <c r="S189" s="59"/>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60">
        <f t="shared" si="49"/>
        <v>831.45</v>
      </c>
      <c r="BB189" s="61">
        <f t="shared" si="51"/>
        <v>831.45</v>
      </c>
      <c r="BC189" s="56" t="str">
        <f t="shared" si="52"/>
        <v>INR  Eight Hundred &amp; Thirty One  and Paise Forty Five Only</v>
      </c>
      <c r="BD189" s="70">
        <v>861</v>
      </c>
      <c r="BE189" s="73">
        <f t="shared" si="42"/>
        <v>973.96</v>
      </c>
      <c r="BF189" s="73">
        <f t="shared" si="43"/>
        <v>4305</v>
      </c>
      <c r="BG189" s="73"/>
      <c r="BK189" s="15">
        <f t="shared" si="48"/>
        <v>193.75</v>
      </c>
      <c r="BL189" s="15">
        <f t="shared" si="39"/>
        <v>198.34</v>
      </c>
      <c r="BM189" s="15">
        <f t="shared" si="40"/>
        <v>188.11</v>
      </c>
      <c r="BN189" s="73">
        <v>147</v>
      </c>
      <c r="BO189" s="15">
        <f t="shared" si="41"/>
        <v>166.29</v>
      </c>
      <c r="HR189" s="16"/>
      <c r="HS189" s="16"/>
      <c r="HT189" s="16"/>
      <c r="HU189" s="16"/>
      <c r="HV189" s="16"/>
    </row>
    <row r="190" spans="1:230" s="15" customFormat="1" ht="99.75">
      <c r="A190" s="64">
        <v>178</v>
      </c>
      <c r="B190" s="76" t="s">
        <v>552</v>
      </c>
      <c r="C190" s="72" t="s">
        <v>228</v>
      </c>
      <c r="D190" s="77">
        <v>5</v>
      </c>
      <c r="E190" s="82" t="s">
        <v>249</v>
      </c>
      <c r="F190" s="83">
        <v>102.94</v>
      </c>
      <c r="G190" s="57"/>
      <c r="H190" s="47"/>
      <c r="I190" s="46" t="s">
        <v>39</v>
      </c>
      <c r="J190" s="48">
        <f>IF(I190="Less(-)",-1,1)</f>
        <v>1</v>
      </c>
      <c r="K190" s="49" t="s">
        <v>64</v>
      </c>
      <c r="L190" s="49" t="s">
        <v>7</v>
      </c>
      <c r="M190" s="58"/>
      <c r="N190" s="57"/>
      <c r="O190" s="57"/>
      <c r="P190" s="59"/>
      <c r="Q190" s="57"/>
      <c r="R190" s="57"/>
      <c r="S190" s="59"/>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c r="AV190" s="53"/>
      <c r="AW190" s="53"/>
      <c r="AX190" s="53"/>
      <c r="AY190" s="53"/>
      <c r="AZ190" s="53"/>
      <c r="BA190" s="60">
        <f>total_amount_ba($B$2,$D$2,D190,F190,J190,K190,M190)</f>
        <v>514.7</v>
      </c>
      <c r="BB190" s="61">
        <f>BA190+SUM(N190:AZ190)</f>
        <v>514.7</v>
      </c>
      <c r="BC190" s="56" t="str">
        <f>SpellNumber(L190,BB190)</f>
        <v>INR  Five Hundred &amp; Fourteen  and Paise Seventy Only</v>
      </c>
      <c r="BD190" s="70">
        <v>815</v>
      </c>
      <c r="BE190" s="73">
        <f t="shared" si="42"/>
        <v>921.93</v>
      </c>
      <c r="BF190" s="73">
        <f t="shared" si="43"/>
        <v>4075</v>
      </c>
      <c r="BG190" s="73"/>
      <c r="BK190" s="15">
        <f t="shared" si="48"/>
        <v>119.94</v>
      </c>
      <c r="BL190" s="15">
        <f t="shared" si="39"/>
        <v>188.11</v>
      </c>
      <c r="BM190" s="15">
        <f t="shared" si="40"/>
        <v>116.45</v>
      </c>
      <c r="BN190" s="73">
        <v>91</v>
      </c>
      <c r="BO190" s="15">
        <f t="shared" si="41"/>
        <v>102.94</v>
      </c>
      <c r="HR190" s="16"/>
      <c r="HS190" s="16"/>
      <c r="HT190" s="16"/>
      <c r="HU190" s="16"/>
      <c r="HV190" s="16"/>
    </row>
    <row r="191" spans="1:230" s="15" customFormat="1" ht="57" customHeight="1">
      <c r="A191" s="64">
        <v>179</v>
      </c>
      <c r="B191" s="76" t="s">
        <v>312</v>
      </c>
      <c r="C191" s="72" t="s">
        <v>229</v>
      </c>
      <c r="D191" s="77">
        <v>12</v>
      </c>
      <c r="E191" s="82" t="s">
        <v>249</v>
      </c>
      <c r="F191" s="83">
        <v>1148.17</v>
      </c>
      <c r="G191" s="57"/>
      <c r="H191" s="47"/>
      <c r="I191" s="46" t="s">
        <v>39</v>
      </c>
      <c r="J191" s="48">
        <f t="shared" si="50"/>
        <v>1</v>
      </c>
      <c r="K191" s="49" t="s">
        <v>64</v>
      </c>
      <c r="L191" s="49" t="s">
        <v>7</v>
      </c>
      <c r="M191" s="58"/>
      <c r="N191" s="57"/>
      <c r="O191" s="57"/>
      <c r="P191" s="59"/>
      <c r="Q191" s="57"/>
      <c r="R191" s="57"/>
      <c r="S191" s="59"/>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60">
        <f t="shared" si="49"/>
        <v>13778.04</v>
      </c>
      <c r="BB191" s="61">
        <f t="shared" si="51"/>
        <v>13778.04</v>
      </c>
      <c r="BC191" s="56" t="str">
        <f t="shared" si="52"/>
        <v>INR  Thirteen Thousand Seven Hundred &amp; Seventy Eight  and Paise Four Only</v>
      </c>
      <c r="BD191" s="70">
        <v>154</v>
      </c>
      <c r="BE191" s="73">
        <f t="shared" si="42"/>
        <v>174.2</v>
      </c>
      <c r="BF191" s="73">
        <f t="shared" si="43"/>
        <v>1848</v>
      </c>
      <c r="BG191" s="73"/>
      <c r="BK191" s="15">
        <f t="shared" si="48"/>
        <v>1337.77</v>
      </c>
      <c r="BL191" s="15">
        <f t="shared" si="39"/>
        <v>116.45</v>
      </c>
      <c r="BM191" s="15">
        <f t="shared" si="40"/>
        <v>1298.81</v>
      </c>
      <c r="BN191" s="73">
        <v>1015</v>
      </c>
      <c r="BO191" s="15">
        <f t="shared" si="41"/>
        <v>1148.17</v>
      </c>
      <c r="HR191" s="16"/>
      <c r="HS191" s="16"/>
      <c r="HT191" s="16"/>
      <c r="HU191" s="16"/>
      <c r="HV191" s="16"/>
    </row>
    <row r="192" spans="1:230" s="15" customFormat="1" ht="57" customHeight="1">
      <c r="A192" s="64">
        <v>180</v>
      </c>
      <c r="B192" s="76" t="s">
        <v>313</v>
      </c>
      <c r="C192" s="72" t="s">
        <v>230</v>
      </c>
      <c r="D192" s="77">
        <v>9</v>
      </c>
      <c r="E192" s="85" t="s">
        <v>381</v>
      </c>
      <c r="F192" s="83">
        <v>321.26</v>
      </c>
      <c r="G192" s="57"/>
      <c r="H192" s="47"/>
      <c r="I192" s="46" t="s">
        <v>39</v>
      </c>
      <c r="J192" s="48">
        <f t="shared" si="50"/>
        <v>1</v>
      </c>
      <c r="K192" s="49" t="s">
        <v>64</v>
      </c>
      <c r="L192" s="49" t="s">
        <v>7</v>
      </c>
      <c r="M192" s="58"/>
      <c r="N192" s="57"/>
      <c r="O192" s="57"/>
      <c r="P192" s="59"/>
      <c r="Q192" s="57"/>
      <c r="R192" s="57"/>
      <c r="S192" s="59"/>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60">
        <f t="shared" si="49"/>
        <v>2891.34</v>
      </c>
      <c r="BB192" s="61">
        <f t="shared" si="51"/>
        <v>2891.34</v>
      </c>
      <c r="BC192" s="56" t="str">
        <f t="shared" si="52"/>
        <v>INR  Two Thousand Eight Hundred &amp; Ninety One  and Paise Thirty Four Only</v>
      </c>
      <c r="BD192" s="70">
        <v>2458</v>
      </c>
      <c r="BE192" s="73">
        <f t="shared" si="42"/>
        <v>2780.49</v>
      </c>
      <c r="BF192" s="73">
        <f t="shared" si="43"/>
        <v>22122</v>
      </c>
      <c r="BG192" s="73"/>
      <c r="BK192" s="15">
        <f t="shared" si="48"/>
        <v>374.31</v>
      </c>
      <c r="BL192" s="15">
        <f t="shared" si="39"/>
        <v>1298.81</v>
      </c>
      <c r="BM192" s="15">
        <f t="shared" si="40"/>
        <v>363.41</v>
      </c>
      <c r="BN192" s="73">
        <v>284</v>
      </c>
      <c r="BO192" s="15">
        <f t="shared" si="41"/>
        <v>321.26</v>
      </c>
      <c r="HR192" s="16"/>
      <c r="HS192" s="16"/>
      <c r="HT192" s="16"/>
      <c r="HU192" s="16"/>
      <c r="HV192" s="16"/>
    </row>
    <row r="193" spans="1:230" s="15" customFormat="1" ht="57" customHeight="1">
      <c r="A193" s="64">
        <v>181</v>
      </c>
      <c r="B193" s="76" t="s">
        <v>314</v>
      </c>
      <c r="C193" s="72" t="s">
        <v>231</v>
      </c>
      <c r="D193" s="77">
        <v>9</v>
      </c>
      <c r="E193" s="82" t="s">
        <v>249</v>
      </c>
      <c r="F193" s="83">
        <v>315.6</v>
      </c>
      <c r="G193" s="57"/>
      <c r="H193" s="47"/>
      <c r="I193" s="46" t="s">
        <v>39</v>
      </c>
      <c r="J193" s="48">
        <f>IF(I193="Less(-)",-1,1)</f>
        <v>1</v>
      </c>
      <c r="K193" s="49" t="s">
        <v>64</v>
      </c>
      <c r="L193" s="49" t="s">
        <v>7</v>
      </c>
      <c r="M193" s="58"/>
      <c r="N193" s="57"/>
      <c r="O193" s="57"/>
      <c r="P193" s="59"/>
      <c r="Q193" s="57"/>
      <c r="R193" s="57"/>
      <c r="S193" s="59"/>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60">
        <f>total_amount_ba($B$2,$D$2,D193,F193,J193,K193,M193)</f>
        <v>2840.4</v>
      </c>
      <c r="BB193" s="61">
        <f>BA193+SUM(N193:AZ193)</f>
        <v>2840.4</v>
      </c>
      <c r="BC193" s="56" t="str">
        <f>SpellNumber(L193,BB193)</f>
        <v>INR  Two Thousand Eight Hundred &amp; Forty  and Paise Forty Only</v>
      </c>
      <c r="BD193" s="70">
        <v>34</v>
      </c>
      <c r="BE193" s="73">
        <f t="shared" si="42"/>
        <v>38.46</v>
      </c>
      <c r="BF193" s="73">
        <f t="shared" si="43"/>
        <v>306</v>
      </c>
      <c r="BG193" s="73"/>
      <c r="BK193" s="15">
        <f t="shared" si="48"/>
        <v>367.72</v>
      </c>
      <c r="BL193" s="15">
        <f t="shared" si="39"/>
        <v>363.41</v>
      </c>
      <c r="BM193" s="15">
        <f t="shared" si="40"/>
        <v>357.01</v>
      </c>
      <c r="BN193" s="73">
        <v>279</v>
      </c>
      <c r="BO193" s="15">
        <f t="shared" si="41"/>
        <v>315.6</v>
      </c>
      <c r="HR193" s="16"/>
      <c r="HS193" s="16"/>
      <c r="HT193" s="16"/>
      <c r="HU193" s="16"/>
      <c r="HV193" s="16"/>
    </row>
    <row r="194" spans="1:230" s="15" customFormat="1" ht="57" customHeight="1">
      <c r="A194" s="64">
        <v>182</v>
      </c>
      <c r="B194" s="76" t="s">
        <v>315</v>
      </c>
      <c r="C194" s="72" t="s">
        <v>232</v>
      </c>
      <c r="D194" s="77">
        <v>9</v>
      </c>
      <c r="E194" s="82" t="s">
        <v>249</v>
      </c>
      <c r="F194" s="83">
        <v>72.4</v>
      </c>
      <c r="G194" s="57"/>
      <c r="H194" s="47"/>
      <c r="I194" s="46" t="s">
        <v>39</v>
      </c>
      <c r="J194" s="48">
        <f t="shared" si="50"/>
        <v>1</v>
      </c>
      <c r="K194" s="49" t="s">
        <v>64</v>
      </c>
      <c r="L194" s="49" t="s">
        <v>7</v>
      </c>
      <c r="M194" s="58"/>
      <c r="N194" s="57"/>
      <c r="O194" s="57"/>
      <c r="P194" s="59"/>
      <c r="Q194" s="57"/>
      <c r="R194" s="57"/>
      <c r="S194" s="59"/>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60">
        <f t="shared" si="49"/>
        <v>651.6</v>
      </c>
      <c r="BB194" s="61">
        <f t="shared" si="51"/>
        <v>651.6</v>
      </c>
      <c r="BC194" s="56" t="str">
        <f t="shared" si="52"/>
        <v>INR  Six Hundred &amp; Fifty One  and Paise Sixty Only</v>
      </c>
      <c r="BD194" s="71">
        <v>508</v>
      </c>
      <c r="BE194" s="73">
        <f t="shared" si="42"/>
        <v>574.65</v>
      </c>
      <c r="BF194" s="73">
        <f t="shared" si="43"/>
        <v>4572</v>
      </c>
      <c r="BG194" s="73"/>
      <c r="BK194" s="15">
        <f t="shared" si="48"/>
        <v>84.36</v>
      </c>
      <c r="BL194" s="15">
        <f t="shared" si="39"/>
        <v>357.01</v>
      </c>
      <c r="BM194" s="15">
        <f t="shared" si="40"/>
        <v>81.9</v>
      </c>
      <c r="BN194" s="73">
        <v>64</v>
      </c>
      <c r="BO194" s="15">
        <f t="shared" si="41"/>
        <v>72.4</v>
      </c>
      <c r="HR194" s="16"/>
      <c r="HS194" s="16"/>
      <c r="HT194" s="16"/>
      <c r="HU194" s="16"/>
      <c r="HV194" s="16"/>
    </row>
    <row r="195" spans="1:230" s="15" customFormat="1" ht="57" customHeight="1">
      <c r="A195" s="64">
        <v>183</v>
      </c>
      <c r="B195" s="76" t="s">
        <v>316</v>
      </c>
      <c r="C195" s="72" t="s">
        <v>233</v>
      </c>
      <c r="D195" s="77">
        <v>9</v>
      </c>
      <c r="E195" s="82" t="s">
        <v>249</v>
      </c>
      <c r="F195" s="83">
        <v>343.88</v>
      </c>
      <c r="G195" s="57">
        <v>100</v>
      </c>
      <c r="H195" s="47"/>
      <c r="I195" s="46" t="s">
        <v>39</v>
      </c>
      <c r="J195" s="48">
        <f aca="true" t="shared" si="53" ref="J195:J204">IF(I195="Less(-)",-1,1)</f>
        <v>1</v>
      </c>
      <c r="K195" s="49" t="s">
        <v>64</v>
      </c>
      <c r="L195" s="49" t="s">
        <v>7</v>
      </c>
      <c r="M195" s="58"/>
      <c r="N195" s="57"/>
      <c r="O195" s="57"/>
      <c r="P195" s="59"/>
      <c r="Q195" s="57"/>
      <c r="R195" s="57"/>
      <c r="S195" s="59"/>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60">
        <f aca="true" t="shared" si="54" ref="BA195:BA204">total_amount_ba($B$2,$D$2,D195,F195,J195,K195,M195)</f>
        <v>3094.92</v>
      </c>
      <c r="BB195" s="61">
        <f aca="true" t="shared" si="55" ref="BB195:BB204">BA195+SUM(N195:AZ195)</f>
        <v>3094.92</v>
      </c>
      <c r="BC195" s="56" t="str">
        <f aca="true" t="shared" si="56" ref="BC195:BC204">SpellNumber(L195,BB195)</f>
        <v>INR  Three Thousand  &amp;Ninety Four  and Paise Ninety Two Only</v>
      </c>
      <c r="BD195" s="71">
        <v>508</v>
      </c>
      <c r="BE195" s="73">
        <f aca="true" t="shared" si="57" ref="BE195:BE204">BD195*1.12*1.01</f>
        <v>574.65</v>
      </c>
      <c r="BF195" s="73">
        <f aca="true" t="shared" si="58" ref="BF195:BF204">D195*BD195</f>
        <v>4572</v>
      </c>
      <c r="BG195" s="73"/>
      <c r="BK195" s="15">
        <f t="shared" si="48"/>
        <v>400.67</v>
      </c>
      <c r="BL195" s="15">
        <f t="shared" si="39"/>
        <v>81.9</v>
      </c>
      <c r="BM195" s="15">
        <f t="shared" si="40"/>
        <v>389</v>
      </c>
      <c r="BN195" s="73">
        <v>304</v>
      </c>
      <c r="BO195" s="15">
        <f t="shared" si="41"/>
        <v>343.88</v>
      </c>
      <c r="HR195" s="16"/>
      <c r="HS195" s="16"/>
      <c r="HT195" s="16"/>
      <c r="HU195" s="16"/>
      <c r="HV195" s="16"/>
    </row>
    <row r="196" spans="1:230" s="15" customFormat="1" ht="55.5" customHeight="1">
      <c r="A196" s="64">
        <v>184</v>
      </c>
      <c r="B196" s="76" t="s">
        <v>509</v>
      </c>
      <c r="C196" s="72" t="s">
        <v>234</v>
      </c>
      <c r="D196" s="77">
        <v>9</v>
      </c>
      <c r="E196" s="82" t="s">
        <v>249</v>
      </c>
      <c r="F196" s="83">
        <v>343.88</v>
      </c>
      <c r="G196" s="57">
        <v>579</v>
      </c>
      <c r="H196" s="47"/>
      <c r="I196" s="46" t="s">
        <v>39</v>
      </c>
      <c r="J196" s="48">
        <f t="shared" si="53"/>
        <v>1</v>
      </c>
      <c r="K196" s="49" t="s">
        <v>64</v>
      </c>
      <c r="L196" s="49" t="s">
        <v>7</v>
      </c>
      <c r="M196" s="58"/>
      <c r="N196" s="57"/>
      <c r="O196" s="57"/>
      <c r="P196" s="59"/>
      <c r="Q196" s="57"/>
      <c r="R196" s="57"/>
      <c r="S196" s="59"/>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60">
        <f t="shared" si="54"/>
        <v>3094.92</v>
      </c>
      <c r="BB196" s="61">
        <f t="shared" si="55"/>
        <v>3094.92</v>
      </c>
      <c r="BC196" s="56" t="str">
        <f t="shared" si="56"/>
        <v>INR  Three Thousand  &amp;Ninety Four  and Paise Ninety Two Only</v>
      </c>
      <c r="BD196" s="71">
        <v>508</v>
      </c>
      <c r="BE196" s="73">
        <f t="shared" si="57"/>
        <v>574.65</v>
      </c>
      <c r="BF196" s="73">
        <f t="shared" si="58"/>
        <v>4572</v>
      </c>
      <c r="BG196" s="73"/>
      <c r="BK196" s="15">
        <f t="shared" si="48"/>
        <v>400.67</v>
      </c>
      <c r="BL196" s="15">
        <f t="shared" si="39"/>
        <v>389</v>
      </c>
      <c r="BM196" s="15">
        <f t="shared" si="40"/>
        <v>389</v>
      </c>
      <c r="BN196" s="73">
        <v>304</v>
      </c>
      <c r="BO196" s="15">
        <f t="shared" si="41"/>
        <v>343.88</v>
      </c>
      <c r="HR196" s="16"/>
      <c r="HS196" s="16"/>
      <c r="HT196" s="16"/>
      <c r="HU196" s="16"/>
      <c r="HV196" s="16"/>
    </row>
    <row r="197" spans="1:230" s="15" customFormat="1" ht="55.5" customHeight="1">
      <c r="A197" s="64">
        <v>185</v>
      </c>
      <c r="B197" s="76" t="s">
        <v>317</v>
      </c>
      <c r="C197" s="72" t="s">
        <v>235</v>
      </c>
      <c r="D197" s="77">
        <v>9</v>
      </c>
      <c r="E197" s="82" t="s">
        <v>249</v>
      </c>
      <c r="F197" s="83">
        <v>343.88</v>
      </c>
      <c r="G197" s="57">
        <v>57</v>
      </c>
      <c r="H197" s="47"/>
      <c r="I197" s="46" t="s">
        <v>39</v>
      </c>
      <c r="J197" s="48">
        <f t="shared" si="53"/>
        <v>1</v>
      </c>
      <c r="K197" s="49" t="s">
        <v>64</v>
      </c>
      <c r="L197" s="49" t="s">
        <v>7</v>
      </c>
      <c r="M197" s="58"/>
      <c r="N197" s="57"/>
      <c r="O197" s="57"/>
      <c r="P197" s="59"/>
      <c r="Q197" s="57"/>
      <c r="R197" s="57"/>
      <c r="S197" s="59"/>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3"/>
      <c r="AW197" s="53"/>
      <c r="AX197" s="53"/>
      <c r="AY197" s="53"/>
      <c r="AZ197" s="53"/>
      <c r="BA197" s="60">
        <f t="shared" si="54"/>
        <v>3094.92</v>
      </c>
      <c r="BB197" s="61">
        <f t="shared" si="55"/>
        <v>3094.92</v>
      </c>
      <c r="BC197" s="56" t="str">
        <f t="shared" si="56"/>
        <v>INR  Three Thousand  &amp;Ninety Four  and Paise Ninety Two Only</v>
      </c>
      <c r="BD197" s="71">
        <v>508</v>
      </c>
      <c r="BE197" s="73">
        <f t="shared" si="57"/>
        <v>574.65</v>
      </c>
      <c r="BF197" s="73">
        <f t="shared" si="58"/>
        <v>4572</v>
      </c>
      <c r="BG197" s="73"/>
      <c r="BK197" s="15">
        <f t="shared" si="48"/>
        <v>400.67</v>
      </c>
      <c r="BL197" s="15">
        <f t="shared" si="39"/>
        <v>389</v>
      </c>
      <c r="BM197" s="15">
        <f t="shared" si="40"/>
        <v>389</v>
      </c>
      <c r="BN197" s="73">
        <v>304</v>
      </c>
      <c r="BO197" s="15">
        <f t="shared" si="41"/>
        <v>343.88</v>
      </c>
      <c r="HR197" s="16"/>
      <c r="HS197" s="16"/>
      <c r="HT197" s="16"/>
      <c r="HU197" s="16"/>
      <c r="HV197" s="16"/>
    </row>
    <row r="198" spans="1:230" s="15" customFormat="1" ht="99.75">
      <c r="A198" s="64">
        <v>186</v>
      </c>
      <c r="B198" s="76" t="s">
        <v>318</v>
      </c>
      <c r="C198" s="72" t="s">
        <v>236</v>
      </c>
      <c r="D198" s="77">
        <v>5</v>
      </c>
      <c r="E198" s="82" t="s">
        <v>249</v>
      </c>
      <c r="F198" s="83">
        <v>323.52</v>
      </c>
      <c r="G198" s="57">
        <v>139</v>
      </c>
      <c r="H198" s="47"/>
      <c r="I198" s="46" t="s">
        <v>39</v>
      </c>
      <c r="J198" s="48">
        <f t="shared" si="53"/>
        <v>1</v>
      </c>
      <c r="K198" s="49" t="s">
        <v>64</v>
      </c>
      <c r="L198" s="49" t="s">
        <v>7</v>
      </c>
      <c r="M198" s="58"/>
      <c r="N198" s="57"/>
      <c r="O198" s="57"/>
      <c r="P198" s="59"/>
      <c r="Q198" s="57"/>
      <c r="R198" s="57"/>
      <c r="S198" s="59"/>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3"/>
      <c r="AY198" s="53"/>
      <c r="AZ198" s="53"/>
      <c r="BA198" s="60">
        <f t="shared" si="54"/>
        <v>1617.6</v>
      </c>
      <c r="BB198" s="61">
        <f t="shared" si="55"/>
        <v>1617.6</v>
      </c>
      <c r="BC198" s="56" t="str">
        <f t="shared" si="56"/>
        <v>INR  One Thousand Six Hundred &amp; Seventeen  and Paise Sixty Only</v>
      </c>
      <c r="BD198" s="71">
        <v>508</v>
      </c>
      <c r="BE198" s="73">
        <f t="shared" si="57"/>
        <v>574.65</v>
      </c>
      <c r="BF198" s="73">
        <f t="shared" si="58"/>
        <v>2540</v>
      </c>
      <c r="BG198" s="73"/>
      <c r="BK198" s="15">
        <f t="shared" si="48"/>
        <v>376.94</v>
      </c>
      <c r="BL198" s="15">
        <f t="shared" si="39"/>
        <v>389</v>
      </c>
      <c r="BM198" s="15">
        <f t="shared" si="40"/>
        <v>365.97</v>
      </c>
      <c r="BN198" s="73">
        <v>286</v>
      </c>
      <c r="BO198" s="15">
        <f t="shared" si="41"/>
        <v>323.52</v>
      </c>
      <c r="HR198" s="16"/>
      <c r="HS198" s="16"/>
      <c r="HT198" s="16"/>
      <c r="HU198" s="16"/>
      <c r="HV198" s="16"/>
    </row>
    <row r="199" spans="1:230" s="15" customFormat="1" ht="99.75">
      <c r="A199" s="64">
        <v>187</v>
      </c>
      <c r="B199" s="76" t="s">
        <v>385</v>
      </c>
      <c r="C199" s="72" t="s">
        <v>237</v>
      </c>
      <c r="D199" s="77">
        <v>5</v>
      </c>
      <c r="E199" s="82" t="s">
        <v>249</v>
      </c>
      <c r="F199" s="83">
        <v>307.69</v>
      </c>
      <c r="G199" s="57">
        <v>100</v>
      </c>
      <c r="H199" s="47"/>
      <c r="I199" s="46" t="s">
        <v>39</v>
      </c>
      <c r="J199" s="48">
        <f t="shared" si="53"/>
        <v>1</v>
      </c>
      <c r="K199" s="49" t="s">
        <v>64</v>
      </c>
      <c r="L199" s="49" t="s">
        <v>7</v>
      </c>
      <c r="M199" s="58"/>
      <c r="N199" s="57"/>
      <c r="O199" s="57"/>
      <c r="P199" s="59"/>
      <c r="Q199" s="57"/>
      <c r="R199" s="57"/>
      <c r="S199" s="59"/>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3"/>
      <c r="AS199" s="53"/>
      <c r="AT199" s="53"/>
      <c r="AU199" s="53"/>
      <c r="AV199" s="53"/>
      <c r="AW199" s="53"/>
      <c r="AX199" s="53"/>
      <c r="AY199" s="53"/>
      <c r="AZ199" s="53"/>
      <c r="BA199" s="60">
        <f t="shared" si="54"/>
        <v>1538.45</v>
      </c>
      <c r="BB199" s="61">
        <f t="shared" si="55"/>
        <v>1538.45</v>
      </c>
      <c r="BC199" s="56" t="str">
        <f t="shared" si="56"/>
        <v>INR  One Thousand Five Hundred &amp; Thirty Eight  and Paise Forty Five Only</v>
      </c>
      <c r="BD199" s="71">
        <v>508</v>
      </c>
      <c r="BE199" s="73">
        <f t="shared" si="57"/>
        <v>574.65</v>
      </c>
      <c r="BF199" s="73">
        <f t="shared" si="58"/>
        <v>2540</v>
      </c>
      <c r="BG199" s="73"/>
      <c r="BK199" s="15">
        <f t="shared" si="48"/>
        <v>358.5</v>
      </c>
      <c r="BL199" s="15">
        <f t="shared" si="39"/>
        <v>365.97</v>
      </c>
      <c r="BM199" s="15">
        <f t="shared" si="40"/>
        <v>348.06</v>
      </c>
      <c r="BN199" s="73">
        <v>272</v>
      </c>
      <c r="BO199" s="15">
        <f t="shared" si="41"/>
        <v>307.69</v>
      </c>
      <c r="HR199" s="16"/>
      <c r="HS199" s="16"/>
      <c r="HT199" s="16"/>
      <c r="HU199" s="16"/>
      <c r="HV199" s="16"/>
    </row>
    <row r="200" spans="1:230" s="15" customFormat="1" ht="44.25" customHeight="1">
      <c r="A200" s="64">
        <v>188</v>
      </c>
      <c r="B200" s="93" t="s">
        <v>319</v>
      </c>
      <c r="C200" s="72" t="s">
        <v>238</v>
      </c>
      <c r="D200" s="77">
        <v>10</v>
      </c>
      <c r="E200" s="85" t="s">
        <v>381</v>
      </c>
      <c r="F200" s="83">
        <v>45.25</v>
      </c>
      <c r="G200" s="57">
        <v>498</v>
      </c>
      <c r="H200" s="47"/>
      <c r="I200" s="46" t="s">
        <v>39</v>
      </c>
      <c r="J200" s="48">
        <f t="shared" si="53"/>
        <v>1</v>
      </c>
      <c r="K200" s="49" t="s">
        <v>64</v>
      </c>
      <c r="L200" s="49" t="s">
        <v>7</v>
      </c>
      <c r="M200" s="58"/>
      <c r="N200" s="57"/>
      <c r="O200" s="57"/>
      <c r="P200" s="59"/>
      <c r="Q200" s="57"/>
      <c r="R200" s="57"/>
      <c r="S200" s="59"/>
      <c r="T200" s="53"/>
      <c r="U200" s="53"/>
      <c r="V200" s="53"/>
      <c r="W200" s="53"/>
      <c r="X200" s="53"/>
      <c r="Y200" s="53"/>
      <c r="Z200" s="53"/>
      <c r="AA200" s="53"/>
      <c r="AB200" s="53"/>
      <c r="AC200" s="53"/>
      <c r="AD200" s="53"/>
      <c r="AE200" s="53"/>
      <c r="AF200" s="53"/>
      <c r="AG200" s="53"/>
      <c r="AH200" s="53"/>
      <c r="AI200" s="53"/>
      <c r="AJ200" s="53"/>
      <c r="AK200" s="53"/>
      <c r="AL200" s="53"/>
      <c r="AM200" s="53"/>
      <c r="AN200" s="53"/>
      <c r="AO200" s="53"/>
      <c r="AP200" s="53"/>
      <c r="AQ200" s="53"/>
      <c r="AR200" s="53"/>
      <c r="AS200" s="53"/>
      <c r="AT200" s="53"/>
      <c r="AU200" s="53"/>
      <c r="AV200" s="53"/>
      <c r="AW200" s="53"/>
      <c r="AX200" s="53"/>
      <c r="AY200" s="53"/>
      <c r="AZ200" s="53"/>
      <c r="BA200" s="60">
        <f t="shared" si="54"/>
        <v>452.5</v>
      </c>
      <c r="BB200" s="61">
        <f t="shared" si="55"/>
        <v>452.5</v>
      </c>
      <c r="BC200" s="56" t="str">
        <f t="shared" si="56"/>
        <v>INR  Four Hundred &amp; Fifty Two  and Paise Fifty Only</v>
      </c>
      <c r="BD200" s="71">
        <v>508</v>
      </c>
      <c r="BE200" s="73">
        <f t="shared" si="57"/>
        <v>574.65</v>
      </c>
      <c r="BF200" s="73">
        <f t="shared" si="58"/>
        <v>5080</v>
      </c>
      <c r="BG200" s="73"/>
      <c r="BK200" s="15">
        <f t="shared" si="48"/>
        <v>52.72</v>
      </c>
      <c r="BL200" s="15">
        <f t="shared" si="39"/>
        <v>348.06</v>
      </c>
      <c r="BM200" s="15">
        <f t="shared" si="40"/>
        <v>51.19</v>
      </c>
      <c r="BN200" s="73">
        <v>40</v>
      </c>
      <c r="BO200" s="15">
        <f t="shared" si="41"/>
        <v>45.25</v>
      </c>
      <c r="HR200" s="16"/>
      <c r="HS200" s="16"/>
      <c r="HT200" s="16"/>
      <c r="HU200" s="16"/>
      <c r="HV200" s="16"/>
    </row>
    <row r="201" spans="1:230" s="15" customFormat="1" ht="99.75">
      <c r="A201" s="64">
        <v>189</v>
      </c>
      <c r="B201" s="76" t="s">
        <v>510</v>
      </c>
      <c r="C201" s="72" t="s">
        <v>239</v>
      </c>
      <c r="D201" s="77">
        <v>12</v>
      </c>
      <c r="E201" s="82" t="s">
        <v>249</v>
      </c>
      <c r="F201" s="83">
        <v>609.72</v>
      </c>
      <c r="G201" s="57">
        <v>807</v>
      </c>
      <c r="H201" s="47"/>
      <c r="I201" s="46" t="s">
        <v>39</v>
      </c>
      <c r="J201" s="48">
        <f t="shared" si="53"/>
        <v>1</v>
      </c>
      <c r="K201" s="49" t="s">
        <v>64</v>
      </c>
      <c r="L201" s="49" t="s">
        <v>7</v>
      </c>
      <c r="M201" s="58"/>
      <c r="N201" s="57"/>
      <c r="O201" s="57"/>
      <c r="P201" s="59"/>
      <c r="Q201" s="57"/>
      <c r="R201" s="57"/>
      <c r="S201" s="59"/>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60">
        <f t="shared" si="54"/>
        <v>7316.64</v>
      </c>
      <c r="BB201" s="61">
        <f t="shared" si="55"/>
        <v>7316.64</v>
      </c>
      <c r="BC201" s="56" t="str">
        <f t="shared" si="56"/>
        <v>INR  Seven Thousand Three Hundred &amp; Sixteen  and Paise Sixty Four Only</v>
      </c>
      <c r="BD201" s="71">
        <v>508</v>
      </c>
      <c r="BE201" s="73">
        <f t="shared" si="57"/>
        <v>574.65</v>
      </c>
      <c r="BF201" s="73">
        <f t="shared" si="58"/>
        <v>6096</v>
      </c>
      <c r="BG201" s="73"/>
      <c r="BK201" s="15">
        <f t="shared" si="48"/>
        <v>710.41</v>
      </c>
      <c r="BL201" s="15">
        <f t="shared" si="39"/>
        <v>51.19</v>
      </c>
      <c r="BM201" s="15">
        <f t="shared" si="40"/>
        <v>689.72</v>
      </c>
      <c r="BN201" s="73">
        <v>539</v>
      </c>
      <c r="BO201" s="15">
        <f t="shared" si="41"/>
        <v>609.72</v>
      </c>
      <c r="HR201" s="16"/>
      <c r="HS201" s="16"/>
      <c r="HT201" s="16"/>
      <c r="HU201" s="16"/>
      <c r="HV201" s="16"/>
    </row>
    <row r="202" spans="1:230" s="15" customFormat="1" ht="99.75">
      <c r="A202" s="64">
        <v>190</v>
      </c>
      <c r="B202" s="76" t="s">
        <v>511</v>
      </c>
      <c r="C202" s="72" t="s">
        <v>240</v>
      </c>
      <c r="D202" s="77">
        <v>12</v>
      </c>
      <c r="E202" s="82" t="s">
        <v>249</v>
      </c>
      <c r="F202" s="83">
        <v>174.2</v>
      </c>
      <c r="G202" s="57">
        <v>291</v>
      </c>
      <c r="H202" s="47"/>
      <c r="I202" s="46" t="s">
        <v>39</v>
      </c>
      <c r="J202" s="48">
        <f t="shared" si="53"/>
        <v>1</v>
      </c>
      <c r="K202" s="49" t="s">
        <v>64</v>
      </c>
      <c r="L202" s="49" t="s">
        <v>7</v>
      </c>
      <c r="M202" s="58"/>
      <c r="N202" s="57"/>
      <c r="O202" s="57"/>
      <c r="P202" s="59"/>
      <c r="Q202" s="57"/>
      <c r="R202" s="57"/>
      <c r="S202" s="59"/>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c r="AR202" s="53"/>
      <c r="AS202" s="53"/>
      <c r="AT202" s="53"/>
      <c r="AU202" s="53"/>
      <c r="AV202" s="53"/>
      <c r="AW202" s="53"/>
      <c r="AX202" s="53"/>
      <c r="AY202" s="53"/>
      <c r="AZ202" s="53"/>
      <c r="BA202" s="60">
        <f t="shared" si="54"/>
        <v>2090.4</v>
      </c>
      <c r="BB202" s="61">
        <f t="shared" si="55"/>
        <v>2090.4</v>
      </c>
      <c r="BC202" s="56" t="str">
        <f t="shared" si="56"/>
        <v>INR  Two Thousand  &amp;Ninety  and Paise Forty Only</v>
      </c>
      <c r="BD202" s="71">
        <v>508</v>
      </c>
      <c r="BE202" s="73">
        <f t="shared" si="57"/>
        <v>574.65</v>
      </c>
      <c r="BF202" s="73">
        <f t="shared" si="58"/>
        <v>6096</v>
      </c>
      <c r="BG202" s="73"/>
      <c r="BK202" s="15">
        <f t="shared" si="48"/>
        <v>202.97</v>
      </c>
      <c r="BL202" s="15">
        <f aca="true" t="shared" si="59" ref="BL202:BL254">ROUND(F201*1.12*1.01,2)</f>
        <v>689.72</v>
      </c>
      <c r="BM202" s="15">
        <f aca="true" t="shared" si="60" ref="BM202:BM254">ROUND(F202*1.12*1.01,2)</f>
        <v>197.06</v>
      </c>
      <c r="BN202" s="73">
        <v>154</v>
      </c>
      <c r="BO202" s="15">
        <f t="shared" si="41"/>
        <v>174.2</v>
      </c>
      <c r="HR202" s="16"/>
      <c r="HS202" s="16"/>
      <c r="HT202" s="16"/>
      <c r="HU202" s="16"/>
      <c r="HV202" s="16"/>
    </row>
    <row r="203" spans="1:230" s="15" customFormat="1" ht="48" customHeight="1">
      <c r="A203" s="64">
        <v>191</v>
      </c>
      <c r="B203" s="76" t="s">
        <v>512</v>
      </c>
      <c r="C203" s="72" t="s">
        <v>241</v>
      </c>
      <c r="D203" s="77">
        <v>12</v>
      </c>
      <c r="E203" s="82" t="s">
        <v>249</v>
      </c>
      <c r="F203" s="83">
        <v>251.13</v>
      </c>
      <c r="G203" s="57">
        <v>156</v>
      </c>
      <c r="H203" s="47"/>
      <c r="I203" s="46" t="s">
        <v>39</v>
      </c>
      <c r="J203" s="48">
        <f t="shared" si="53"/>
        <v>1</v>
      </c>
      <c r="K203" s="49" t="s">
        <v>64</v>
      </c>
      <c r="L203" s="49" t="s">
        <v>7</v>
      </c>
      <c r="M203" s="58"/>
      <c r="N203" s="57"/>
      <c r="O203" s="57"/>
      <c r="P203" s="59"/>
      <c r="Q203" s="57"/>
      <c r="R203" s="57"/>
      <c r="S203" s="59"/>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c r="AP203" s="53"/>
      <c r="AQ203" s="53"/>
      <c r="AR203" s="53"/>
      <c r="AS203" s="53"/>
      <c r="AT203" s="53"/>
      <c r="AU203" s="53"/>
      <c r="AV203" s="53"/>
      <c r="AW203" s="53"/>
      <c r="AX203" s="53"/>
      <c r="AY203" s="53"/>
      <c r="AZ203" s="53"/>
      <c r="BA203" s="60">
        <f t="shared" si="54"/>
        <v>3013.56</v>
      </c>
      <c r="BB203" s="61">
        <f t="shared" si="55"/>
        <v>3013.56</v>
      </c>
      <c r="BC203" s="56" t="str">
        <f t="shared" si="56"/>
        <v>INR  Three Thousand  &amp;Thirteen  and Paise Fifty Six Only</v>
      </c>
      <c r="BD203" s="71">
        <v>508</v>
      </c>
      <c r="BE203" s="73">
        <f t="shared" si="57"/>
        <v>574.65</v>
      </c>
      <c r="BF203" s="73">
        <f t="shared" si="58"/>
        <v>6096</v>
      </c>
      <c r="BG203" s="73"/>
      <c r="BK203" s="15">
        <f t="shared" si="48"/>
        <v>292.6</v>
      </c>
      <c r="BL203" s="15">
        <f t="shared" si="59"/>
        <v>197.06</v>
      </c>
      <c r="BM203" s="15">
        <f t="shared" si="60"/>
        <v>284.08</v>
      </c>
      <c r="BN203" s="73">
        <v>222</v>
      </c>
      <c r="BO203" s="15">
        <f t="shared" si="41"/>
        <v>251.13</v>
      </c>
      <c r="HR203" s="16"/>
      <c r="HS203" s="16"/>
      <c r="HT203" s="16"/>
      <c r="HU203" s="16"/>
      <c r="HV203" s="16"/>
    </row>
    <row r="204" spans="1:230" s="15" customFormat="1" ht="48" customHeight="1">
      <c r="A204" s="64">
        <v>192</v>
      </c>
      <c r="B204" s="76" t="s">
        <v>320</v>
      </c>
      <c r="C204" s="72" t="s">
        <v>242</v>
      </c>
      <c r="D204" s="77">
        <v>12</v>
      </c>
      <c r="E204" s="82" t="s">
        <v>254</v>
      </c>
      <c r="F204" s="83">
        <v>10.18</v>
      </c>
      <c r="G204" s="57">
        <v>1369</v>
      </c>
      <c r="H204" s="47"/>
      <c r="I204" s="46" t="s">
        <v>39</v>
      </c>
      <c r="J204" s="48">
        <f t="shared" si="53"/>
        <v>1</v>
      </c>
      <c r="K204" s="49" t="s">
        <v>64</v>
      </c>
      <c r="L204" s="49" t="s">
        <v>7</v>
      </c>
      <c r="M204" s="58"/>
      <c r="N204" s="57"/>
      <c r="O204" s="57"/>
      <c r="P204" s="59"/>
      <c r="Q204" s="57"/>
      <c r="R204" s="57"/>
      <c r="S204" s="59"/>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c r="BA204" s="60">
        <f t="shared" si="54"/>
        <v>122.16</v>
      </c>
      <c r="BB204" s="61">
        <f t="shared" si="55"/>
        <v>122.16</v>
      </c>
      <c r="BC204" s="56" t="str">
        <f t="shared" si="56"/>
        <v>INR  One Hundred &amp; Twenty Two  and Paise Sixteen Only</v>
      </c>
      <c r="BD204" s="71">
        <v>508</v>
      </c>
      <c r="BE204" s="73">
        <f t="shared" si="57"/>
        <v>574.65</v>
      </c>
      <c r="BF204" s="73">
        <f t="shared" si="58"/>
        <v>6096</v>
      </c>
      <c r="BG204" s="73"/>
      <c r="BK204" s="15">
        <f t="shared" si="48"/>
        <v>11.86</v>
      </c>
      <c r="BL204" s="15">
        <f t="shared" si="59"/>
        <v>284.08</v>
      </c>
      <c r="BM204" s="15">
        <f t="shared" si="60"/>
        <v>11.52</v>
      </c>
      <c r="BN204" s="73">
        <v>9</v>
      </c>
      <c r="BO204" s="15">
        <f t="shared" si="41"/>
        <v>10.18</v>
      </c>
      <c r="HR204" s="16"/>
      <c r="HS204" s="16"/>
      <c r="HT204" s="16"/>
      <c r="HU204" s="16"/>
      <c r="HV204" s="16"/>
    </row>
    <row r="205" spans="1:230" s="15" customFormat="1" ht="48.75" customHeight="1">
      <c r="A205" s="64">
        <v>193</v>
      </c>
      <c r="B205" s="101" t="s">
        <v>321</v>
      </c>
      <c r="C205" s="72" t="s">
        <v>243</v>
      </c>
      <c r="D205" s="77">
        <v>12</v>
      </c>
      <c r="E205" s="82" t="s">
        <v>254</v>
      </c>
      <c r="F205" s="83">
        <v>10.18</v>
      </c>
      <c r="G205" s="57">
        <v>60</v>
      </c>
      <c r="H205" s="47"/>
      <c r="I205" s="46" t="s">
        <v>39</v>
      </c>
      <c r="J205" s="48">
        <f aca="true" t="shared" si="61" ref="J205:J218">IF(I205="Less(-)",-1,1)</f>
        <v>1</v>
      </c>
      <c r="K205" s="49" t="s">
        <v>64</v>
      </c>
      <c r="L205" s="49" t="s">
        <v>7</v>
      </c>
      <c r="M205" s="58"/>
      <c r="N205" s="57"/>
      <c r="O205" s="57"/>
      <c r="P205" s="59"/>
      <c r="Q205" s="57"/>
      <c r="R205" s="57"/>
      <c r="S205" s="59"/>
      <c r="T205" s="53"/>
      <c r="U205" s="53"/>
      <c r="V205" s="53"/>
      <c r="W205" s="53"/>
      <c r="X205" s="53"/>
      <c r="Y205" s="53"/>
      <c r="Z205" s="53"/>
      <c r="AA205" s="53"/>
      <c r="AB205" s="53"/>
      <c r="AC205" s="53"/>
      <c r="AD205" s="53"/>
      <c r="AE205" s="53"/>
      <c r="AF205" s="53"/>
      <c r="AG205" s="53"/>
      <c r="AH205" s="53"/>
      <c r="AI205" s="53"/>
      <c r="AJ205" s="53"/>
      <c r="AK205" s="53"/>
      <c r="AL205" s="53"/>
      <c r="AM205" s="53"/>
      <c r="AN205" s="53"/>
      <c r="AO205" s="53"/>
      <c r="AP205" s="53"/>
      <c r="AQ205" s="53"/>
      <c r="AR205" s="53"/>
      <c r="AS205" s="53"/>
      <c r="AT205" s="53"/>
      <c r="AU205" s="53"/>
      <c r="AV205" s="53"/>
      <c r="AW205" s="53"/>
      <c r="AX205" s="53"/>
      <c r="AY205" s="53"/>
      <c r="AZ205" s="53"/>
      <c r="BA205" s="60">
        <f aca="true" t="shared" si="62" ref="BA205:BA211">total_amount_ba($B$2,$D$2,D205,F205,J205,K205,M205)</f>
        <v>122.16</v>
      </c>
      <c r="BB205" s="61">
        <f aca="true" t="shared" si="63" ref="BB205:BB218">BA205+SUM(N205:AZ205)</f>
        <v>122.16</v>
      </c>
      <c r="BC205" s="56" t="str">
        <f aca="true" t="shared" si="64" ref="BC205:BC218">SpellNumber(L205,BB205)</f>
        <v>INR  One Hundred &amp; Twenty Two  and Paise Sixteen Only</v>
      </c>
      <c r="BD205" s="70">
        <v>10</v>
      </c>
      <c r="BE205" s="73">
        <f>BD205*1.12*1.01</f>
        <v>11.31</v>
      </c>
      <c r="BF205" s="73">
        <f>D205*BD205</f>
        <v>120</v>
      </c>
      <c r="BG205" s="73"/>
      <c r="BI205" s="74"/>
      <c r="BJ205" s="74"/>
      <c r="BK205" s="15">
        <f>ROUND(F205*1.12*1.01,2)</f>
        <v>11.52</v>
      </c>
      <c r="BL205" s="15">
        <f t="shared" si="59"/>
        <v>11.52</v>
      </c>
      <c r="BM205" s="15">
        <f t="shared" si="60"/>
        <v>11.52</v>
      </c>
      <c r="BN205" s="73">
        <v>9</v>
      </c>
      <c r="BO205" s="15">
        <f t="shared" si="41"/>
        <v>10.18</v>
      </c>
      <c r="HR205" s="16">
        <v>2</v>
      </c>
      <c r="HS205" s="16" t="s">
        <v>35</v>
      </c>
      <c r="HT205" s="16" t="s">
        <v>44</v>
      </c>
      <c r="HU205" s="16">
        <v>10</v>
      </c>
      <c r="HV205" s="16" t="s">
        <v>38</v>
      </c>
    </row>
    <row r="206" spans="1:230" s="15" customFormat="1" ht="48.75" customHeight="1">
      <c r="A206" s="64">
        <v>194</v>
      </c>
      <c r="B206" s="102" t="s">
        <v>322</v>
      </c>
      <c r="C206" s="72" t="s">
        <v>244</v>
      </c>
      <c r="D206" s="77">
        <v>12</v>
      </c>
      <c r="E206" s="82" t="s">
        <v>254</v>
      </c>
      <c r="F206" s="83">
        <v>28.28</v>
      </c>
      <c r="G206" s="57">
        <v>160.15</v>
      </c>
      <c r="H206" s="47"/>
      <c r="I206" s="46" t="s">
        <v>39</v>
      </c>
      <c r="J206" s="48">
        <f t="shared" si="61"/>
        <v>1</v>
      </c>
      <c r="K206" s="49" t="s">
        <v>64</v>
      </c>
      <c r="L206" s="49" t="s">
        <v>7</v>
      </c>
      <c r="M206" s="58"/>
      <c r="N206" s="57"/>
      <c r="O206" s="57"/>
      <c r="P206" s="59"/>
      <c r="Q206" s="57"/>
      <c r="R206" s="57"/>
      <c r="S206" s="59"/>
      <c r="T206" s="53"/>
      <c r="U206" s="53"/>
      <c r="V206" s="53"/>
      <c r="W206" s="53"/>
      <c r="X206" s="53"/>
      <c r="Y206" s="53"/>
      <c r="Z206" s="53"/>
      <c r="AA206" s="53"/>
      <c r="AB206" s="53"/>
      <c r="AC206" s="53"/>
      <c r="AD206" s="53"/>
      <c r="AE206" s="53"/>
      <c r="AF206" s="53"/>
      <c r="AG206" s="53"/>
      <c r="AH206" s="53"/>
      <c r="AI206" s="53"/>
      <c r="AJ206" s="53"/>
      <c r="AK206" s="53"/>
      <c r="AL206" s="53"/>
      <c r="AM206" s="53"/>
      <c r="AN206" s="53"/>
      <c r="AO206" s="53"/>
      <c r="AP206" s="53"/>
      <c r="AQ206" s="53"/>
      <c r="AR206" s="53"/>
      <c r="AS206" s="53"/>
      <c r="AT206" s="53"/>
      <c r="AU206" s="53"/>
      <c r="AV206" s="53"/>
      <c r="AW206" s="53"/>
      <c r="AX206" s="53"/>
      <c r="AY206" s="53"/>
      <c r="AZ206" s="53"/>
      <c r="BA206" s="60">
        <f t="shared" si="62"/>
        <v>339.36</v>
      </c>
      <c r="BB206" s="61">
        <f t="shared" si="63"/>
        <v>339.36</v>
      </c>
      <c r="BC206" s="56" t="str">
        <f t="shared" si="64"/>
        <v>INR  Three Hundred &amp; Thirty Nine  and Paise Thirty Six Only</v>
      </c>
      <c r="BD206" s="70">
        <v>119.27</v>
      </c>
      <c r="BE206" s="73">
        <f aca="true" t="shared" si="65" ref="BE206:BE254">BD206*1.12*1.01</f>
        <v>134.92</v>
      </c>
      <c r="BF206" s="73">
        <f aca="true" t="shared" si="66" ref="BF206:BF254">D206*BD206</f>
        <v>1431.24</v>
      </c>
      <c r="BG206" s="73">
        <f>255.92/F206</f>
        <v>9.05</v>
      </c>
      <c r="BH206" s="74">
        <f>D206+1.9</f>
        <v>13.9</v>
      </c>
      <c r="BK206" s="15">
        <f aca="true" t="shared" si="67" ref="BK206:BK254">ROUND(F206*1.12*1.01,2)</f>
        <v>31.99</v>
      </c>
      <c r="BL206" s="15">
        <f t="shared" si="59"/>
        <v>11.52</v>
      </c>
      <c r="BM206" s="15">
        <f t="shared" si="60"/>
        <v>31.99</v>
      </c>
      <c r="BN206" s="73">
        <v>25</v>
      </c>
      <c r="BO206" s="15">
        <f t="shared" si="41"/>
        <v>28.28</v>
      </c>
      <c r="HR206" s="16">
        <v>2</v>
      </c>
      <c r="HS206" s="16" t="s">
        <v>35</v>
      </c>
      <c r="HT206" s="16" t="s">
        <v>44</v>
      </c>
      <c r="HU206" s="16">
        <v>10</v>
      </c>
      <c r="HV206" s="16" t="s">
        <v>38</v>
      </c>
    </row>
    <row r="207" spans="1:230" s="15" customFormat="1" ht="48.75" customHeight="1">
      <c r="A207" s="64">
        <v>195</v>
      </c>
      <c r="B207" s="76" t="s">
        <v>323</v>
      </c>
      <c r="C207" s="72" t="s">
        <v>256</v>
      </c>
      <c r="D207" s="77">
        <v>12</v>
      </c>
      <c r="E207" s="82" t="s">
        <v>249</v>
      </c>
      <c r="F207" s="83">
        <v>152.71</v>
      </c>
      <c r="G207" s="57">
        <v>119.27</v>
      </c>
      <c r="H207" s="47"/>
      <c r="I207" s="46" t="s">
        <v>39</v>
      </c>
      <c r="J207" s="48">
        <f t="shared" si="61"/>
        <v>1</v>
      </c>
      <c r="K207" s="49" t="s">
        <v>64</v>
      </c>
      <c r="L207" s="49" t="s">
        <v>7</v>
      </c>
      <c r="M207" s="58"/>
      <c r="N207" s="57"/>
      <c r="O207" s="57"/>
      <c r="P207" s="59"/>
      <c r="Q207" s="57"/>
      <c r="R207" s="57"/>
      <c r="S207" s="59"/>
      <c r="T207" s="53"/>
      <c r="U207" s="53"/>
      <c r="V207" s="53"/>
      <c r="W207" s="53"/>
      <c r="X207" s="53"/>
      <c r="Y207" s="53"/>
      <c r="Z207" s="53"/>
      <c r="AA207" s="53"/>
      <c r="AB207" s="53"/>
      <c r="AC207" s="53"/>
      <c r="AD207" s="53"/>
      <c r="AE207" s="53"/>
      <c r="AF207" s="53"/>
      <c r="AG207" s="53"/>
      <c r="AH207" s="53"/>
      <c r="AI207" s="53"/>
      <c r="AJ207" s="53"/>
      <c r="AK207" s="53"/>
      <c r="AL207" s="53"/>
      <c r="AM207" s="53"/>
      <c r="AN207" s="53"/>
      <c r="AO207" s="53"/>
      <c r="AP207" s="53"/>
      <c r="AQ207" s="53"/>
      <c r="AR207" s="53"/>
      <c r="AS207" s="53"/>
      <c r="AT207" s="53"/>
      <c r="AU207" s="53"/>
      <c r="AV207" s="53"/>
      <c r="AW207" s="53"/>
      <c r="AX207" s="53"/>
      <c r="AY207" s="53"/>
      <c r="AZ207" s="53"/>
      <c r="BA207" s="60">
        <f t="shared" si="62"/>
        <v>1832.52</v>
      </c>
      <c r="BB207" s="61">
        <f t="shared" si="63"/>
        <v>1832.52</v>
      </c>
      <c r="BC207" s="56" t="str">
        <f t="shared" si="64"/>
        <v>INR  One Thousand Eight Hundred &amp; Thirty Two  and Paise Fifty Two Only</v>
      </c>
      <c r="BD207" s="70">
        <v>192.38</v>
      </c>
      <c r="BE207" s="73">
        <f t="shared" si="65"/>
        <v>217.62</v>
      </c>
      <c r="BF207" s="73">
        <f t="shared" si="66"/>
        <v>2308.56</v>
      </c>
      <c r="BG207" s="73"/>
      <c r="BH207" s="74"/>
      <c r="BI207" s="74">
        <v>30874.1</v>
      </c>
      <c r="BK207" s="15">
        <f t="shared" si="67"/>
        <v>172.75</v>
      </c>
      <c r="BL207" s="15">
        <f t="shared" si="59"/>
        <v>31.99</v>
      </c>
      <c r="BM207" s="15">
        <f t="shared" si="60"/>
        <v>172.75</v>
      </c>
      <c r="BN207" s="73">
        <v>135</v>
      </c>
      <c r="BO207" s="15">
        <f aca="true" t="shared" si="68" ref="BO207:BO251">ROUND(BN207*1.12*1.01,2)</f>
        <v>152.71</v>
      </c>
      <c r="HR207" s="16">
        <v>2</v>
      </c>
      <c r="HS207" s="16" t="s">
        <v>35</v>
      </c>
      <c r="HT207" s="16" t="s">
        <v>44</v>
      </c>
      <c r="HU207" s="16">
        <v>10</v>
      </c>
      <c r="HV207" s="16" t="s">
        <v>38</v>
      </c>
    </row>
    <row r="208" spans="1:230" s="15" customFormat="1" ht="62.25" customHeight="1">
      <c r="A208" s="64">
        <v>196</v>
      </c>
      <c r="B208" s="76" t="s">
        <v>513</v>
      </c>
      <c r="C208" s="72" t="s">
        <v>257</v>
      </c>
      <c r="D208" s="77">
        <v>12</v>
      </c>
      <c r="E208" s="82" t="s">
        <v>249</v>
      </c>
      <c r="F208" s="83">
        <v>252.26</v>
      </c>
      <c r="G208" s="57">
        <v>77.54</v>
      </c>
      <c r="H208" s="47"/>
      <c r="I208" s="46" t="s">
        <v>39</v>
      </c>
      <c r="J208" s="48">
        <f t="shared" si="61"/>
        <v>1</v>
      </c>
      <c r="K208" s="49" t="s">
        <v>64</v>
      </c>
      <c r="L208" s="49" t="s">
        <v>7</v>
      </c>
      <c r="M208" s="58"/>
      <c r="N208" s="57"/>
      <c r="O208" s="57"/>
      <c r="P208" s="59"/>
      <c r="Q208" s="57"/>
      <c r="R208" s="57"/>
      <c r="S208" s="59"/>
      <c r="T208" s="53"/>
      <c r="U208" s="53"/>
      <c r="V208" s="53"/>
      <c r="W208" s="53"/>
      <c r="X208" s="53"/>
      <c r="Y208" s="53"/>
      <c r="Z208" s="53"/>
      <c r="AA208" s="53"/>
      <c r="AB208" s="53"/>
      <c r="AC208" s="53"/>
      <c r="AD208" s="53"/>
      <c r="AE208" s="53"/>
      <c r="AF208" s="53"/>
      <c r="AG208" s="53"/>
      <c r="AH208" s="53"/>
      <c r="AI208" s="53"/>
      <c r="AJ208" s="53"/>
      <c r="AK208" s="53"/>
      <c r="AL208" s="53"/>
      <c r="AM208" s="53"/>
      <c r="AN208" s="53"/>
      <c r="AO208" s="53"/>
      <c r="AP208" s="53"/>
      <c r="AQ208" s="53"/>
      <c r="AR208" s="53"/>
      <c r="AS208" s="53"/>
      <c r="AT208" s="53"/>
      <c r="AU208" s="53"/>
      <c r="AV208" s="53"/>
      <c r="AW208" s="53"/>
      <c r="AX208" s="53"/>
      <c r="AY208" s="53"/>
      <c r="AZ208" s="53"/>
      <c r="BA208" s="60">
        <f t="shared" si="62"/>
        <v>3027.12</v>
      </c>
      <c r="BB208" s="61">
        <f t="shared" si="63"/>
        <v>3027.12</v>
      </c>
      <c r="BC208" s="56" t="str">
        <f t="shared" si="64"/>
        <v>INR  Three Thousand  &amp;Twenty Seven  and Paise Twelve Only</v>
      </c>
      <c r="BD208" s="70">
        <v>148</v>
      </c>
      <c r="BE208" s="73">
        <f t="shared" si="65"/>
        <v>167.42</v>
      </c>
      <c r="BF208" s="73">
        <f t="shared" si="66"/>
        <v>1776</v>
      </c>
      <c r="BG208" s="73"/>
      <c r="BK208" s="15">
        <f t="shared" si="67"/>
        <v>285.36</v>
      </c>
      <c r="BL208" s="15">
        <f t="shared" si="59"/>
        <v>172.75</v>
      </c>
      <c r="BM208" s="15">
        <f t="shared" si="60"/>
        <v>285.36</v>
      </c>
      <c r="BN208" s="73">
        <v>223</v>
      </c>
      <c r="BO208" s="15">
        <f t="shared" si="68"/>
        <v>252.26</v>
      </c>
      <c r="HR208" s="16">
        <v>2</v>
      </c>
      <c r="HS208" s="16" t="s">
        <v>35</v>
      </c>
      <c r="HT208" s="16" t="s">
        <v>44</v>
      </c>
      <c r="HU208" s="16">
        <v>10</v>
      </c>
      <c r="HV208" s="16" t="s">
        <v>38</v>
      </c>
    </row>
    <row r="209" spans="1:230" s="15" customFormat="1" ht="99.75">
      <c r="A209" s="64">
        <v>197</v>
      </c>
      <c r="B209" s="76" t="s">
        <v>324</v>
      </c>
      <c r="C209" s="72" t="s">
        <v>258</v>
      </c>
      <c r="D209" s="77">
        <v>24</v>
      </c>
      <c r="E209" s="82" t="s">
        <v>249</v>
      </c>
      <c r="F209" s="83">
        <v>537.32</v>
      </c>
      <c r="G209" s="57">
        <v>327</v>
      </c>
      <c r="H209" s="47"/>
      <c r="I209" s="46" t="s">
        <v>39</v>
      </c>
      <c r="J209" s="48">
        <f t="shared" si="61"/>
        <v>1</v>
      </c>
      <c r="K209" s="49" t="s">
        <v>64</v>
      </c>
      <c r="L209" s="49" t="s">
        <v>7</v>
      </c>
      <c r="M209" s="58"/>
      <c r="N209" s="57"/>
      <c r="O209" s="57"/>
      <c r="P209" s="59"/>
      <c r="Q209" s="57"/>
      <c r="R209" s="57"/>
      <c r="S209" s="59"/>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60">
        <f t="shared" si="62"/>
        <v>12895.68</v>
      </c>
      <c r="BB209" s="61">
        <f t="shared" si="63"/>
        <v>12895.68</v>
      </c>
      <c r="BC209" s="56" t="str">
        <f t="shared" si="64"/>
        <v>INR  Twelve Thousand Eight Hundred &amp; Ninety Five  and Paise Sixty Eight Only</v>
      </c>
      <c r="BD209" s="70">
        <v>228</v>
      </c>
      <c r="BE209" s="73">
        <f t="shared" si="65"/>
        <v>257.91</v>
      </c>
      <c r="BF209" s="73">
        <f t="shared" si="66"/>
        <v>5472</v>
      </c>
      <c r="BG209" s="73"/>
      <c r="BK209" s="15">
        <f t="shared" si="67"/>
        <v>607.82</v>
      </c>
      <c r="BL209" s="15">
        <f t="shared" si="59"/>
        <v>285.36</v>
      </c>
      <c r="BM209" s="15">
        <f t="shared" si="60"/>
        <v>607.82</v>
      </c>
      <c r="BN209" s="73">
        <v>475</v>
      </c>
      <c r="BO209" s="15">
        <f t="shared" si="68"/>
        <v>537.32</v>
      </c>
      <c r="HR209" s="16">
        <v>2</v>
      </c>
      <c r="HS209" s="16" t="s">
        <v>35</v>
      </c>
      <c r="HT209" s="16" t="s">
        <v>44</v>
      </c>
      <c r="HU209" s="16">
        <v>10</v>
      </c>
      <c r="HV209" s="16" t="s">
        <v>38</v>
      </c>
    </row>
    <row r="210" spans="1:230" s="15" customFormat="1" ht="99.75">
      <c r="A210" s="64">
        <v>198</v>
      </c>
      <c r="B210" s="76" t="s">
        <v>265</v>
      </c>
      <c r="C210" s="72" t="s">
        <v>259</v>
      </c>
      <c r="D210" s="77">
        <v>12</v>
      </c>
      <c r="E210" s="82" t="s">
        <v>249</v>
      </c>
      <c r="F210" s="83">
        <v>693.43</v>
      </c>
      <c r="G210" s="57">
        <v>10</v>
      </c>
      <c r="H210" s="47"/>
      <c r="I210" s="46" t="s">
        <v>39</v>
      </c>
      <c r="J210" s="48">
        <f t="shared" si="61"/>
        <v>1</v>
      </c>
      <c r="K210" s="49" t="s">
        <v>64</v>
      </c>
      <c r="L210" s="49" t="s">
        <v>7</v>
      </c>
      <c r="M210" s="58"/>
      <c r="N210" s="57"/>
      <c r="O210" s="57"/>
      <c r="P210" s="59"/>
      <c r="Q210" s="57"/>
      <c r="R210" s="57"/>
      <c r="S210" s="59"/>
      <c r="T210" s="53"/>
      <c r="U210" s="53"/>
      <c r="V210" s="53"/>
      <c r="W210" s="53"/>
      <c r="X210" s="53"/>
      <c r="Y210" s="53"/>
      <c r="Z210" s="53"/>
      <c r="AA210" s="53"/>
      <c r="AB210" s="53"/>
      <c r="AC210" s="53"/>
      <c r="AD210" s="53"/>
      <c r="AE210" s="53"/>
      <c r="AF210" s="53"/>
      <c r="AG210" s="53"/>
      <c r="AH210" s="53"/>
      <c r="AI210" s="53"/>
      <c r="AJ210" s="53"/>
      <c r="AK210" s="53"/>
      <c r="AL210" s="53"/>
      <c r="AM210" s="53"/>
      <c r="AN210" s="53"/>
      <c r="AO210" s="53"/>
      <c r="AP210" s="53"/>
      <c r="AQ210" s="53"/>
      <c r="AR210" s="53"/>
      <c r="AS210" s="53"/>
      <c r="AT210" s="53"/>
      <c r="AU210" s="53"/>
      <c r="AV210" s="53"/>
      <c r="AW210" s="53"/>
      <c r="AX210" s="53"/>
      <c r="AY210" s="53"/>
      <c r="AZ210" s="53"/>
      <c r="BA210" s="60">
        <f t="shared" si="62"/>
        <v>8321.16</v>
      </c>
      <c r="BB210" s="61">
        <f t="shared" si="63"/>
        <v>8321.16</v>
      </c>
      <c r="BC210" s="56" t="str">
        <f t="shared" si="64"/>
        <v>INR  Eight Thousand Three Hundred &amp; Twenty One  and Paise Sixteen Only</v>
      </c>
      <c r="BD210" s="70">
        <v>148</v>
      </c>
      <c r="BE210" s="73">
        <f t="shared" si="65"/>
        <v>167.42</v>
      </c>
      <c r="BF210" s="73">
        <f t="shared" si="66"/>
        <v>1776</v>
      </c>
      <c r="BG210" s="73"/>
      <c r="BK210" s="15">
        <f t="shared" si="67"/>
        <v>784.41</v>
      </c>
      <c r="BL210" s="15">
        <f t="shared" si="59"/>
        <v>607.82</v>
      </c>
      <c r="BM210" s="15">
        <f t="shared" si="60"/>
        <v>784.41</v>
      </c>
      <c r="BN210" s="73">
        <v>613</v>
      </c>
      <c r="BO210" s="15">
        <f t="shared" si="68"/>
        <v>693.43</v>
      </c>
      <c r="HR210" s="16">
        <v>3</v>
      </c>
      <c r="HS210" s="16" t="s">
        <v>46</v>
      </c>
      <c r="HT210" s="16" t="s">
        <v>47</v>
      </c>
      <c r="HU210" s="16">
        <v>10</v>
      </c>
      <c r="HV210" s="16" t="s">
        <v>38</v>
      </c>
    </row>
    <row r="211" spans="1:230" s="15" customFormat="1" ht="99.75">
      <c r="A211" s="64">
        <v>199</v>
      </c>
      <c r="B211" s="76" t="s">
        <v>553</v>
      </c>
      <c r="C211" s="72" t="s">
        <v>260</v>
      </c>
      <c r="D211" s="77">
        <v>12</v>
      </c>
      <c r="E211" s="82" t="s">
        <v>249</v>
      </c>
      <c r="F211" s="83">
        <v>3715.99</v>
      </c>
      <c r="G211" s="57">
        <v>11</v>
      </c>
      <c r="H211" s="47"/>
      <c r="I211" s="46" t="s">
        <v>39</v>
      </c>
      <c r="J211" s="48">
        <f t="shared" si="61"/>
        <v>1</v>
      </c>
      <c r="K211" s="49" t="s">
        <v>64</v>
      </c>
      <c r="L211" s="49" t="s">
        <v>7</v>
      </c>
      <c r="M211" s="58"/>
      <c r="N211" s="57"/>
      <c r="O211" s="57"/>
      <c r="P211" s="59"/>
      <c r="Q211" s="57"/>
      <c r="R211" s="57"/>
      <c r="S211" s="59"/>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60">
        <f t="shared" si="62"/>
        <v>44591.88</v>
      </c>
      <c r="BB211" s="61">
        <f t="shared" si="63"/>
        <v>44591.88</v>
      </c>
      <c r="BC211" s="56" t="str">
        <f t="shared" si="64"/>
        <v>INR  Forty Four Thousand Five Hundred &amp; Ninety One  and Paise Eighty Eight Only</v>
      </c>
      <c r="BD211" s="70">
        <v>93</v>
      </c>
      <c r="BE211" s="73">
        <f t="shared" si="65"/>
        <v>105.2</v>
      </c>
      <c r="BF211" s="73">
        <f t="shared" si="66"/>
        <v>1116</v>
      </c>
      <c r="BG211" s="73"/>
      <c r="BK211" s="15">
        <f t="shared" si="67"/>
        <v>4203.53</v>
      </c>
      <c r="BL211" s="15">
        <f t="shared" si="59"/>
        <v>784.41</v>
      </c>
      <c r="BM211" s="15">
        <f t="shared" si="60"/>
        <v>4203.53</v>
      </c>
      <c r="BN211" s="73">
        <v>3285</v>
      </c>
      <c r="BO211" s="15">
        <f t="shared" si="68"/>
        <v>3715.99</v>
      </c>
      <c r="HR211" s="16">
        <v>3</v>
      </c>
      <c r="HS211" s="16" t="s">
        <v>46</v>
      </c>
      <c r="HT211" s="16" t="s">
        <v>47</v>
      </c>
      <c r="HU211" s="16">
        <v>10</v>
      </c>
      <c r="HV211" s="16" t="s">
        <v>38</v>
      </c>
    </row>
    <row r="212" spans="1:230" s="15" customFormat="1" ht="63.75" customHeight="1">
      <c r="A212" s="64">
        <v>200</v>
      </c>
      <c r="B212" s="76" t="s">
        <v>325</v>
      </c>
      <c r="C212" s="72" t="s">
        <v>261</v>
      </c>
      <c r="D212" s="77">
        <v>6</v>
      </c>
      <c r="E212" s="82" t="s">
        <v>249</v>
      </c>
      <c r="F212" s="83">
        <v>58.82</v>
      </c>
      <c r="G212" s="57">
        <v>447</v>
      </c>
      <c r="H212" s="47"/>
      <c r="I212" s="46" t="s">
        <v>39</v>
      </c>
      <c r="J212" s="48">
        <f t="shared" si="61"/>
        <v>1</v>
      </c>
      <c r="K212" s="49" t="s">
        <v>64</v>
      </c>
      <c r="L212" s="49" t="s">
        <v>7</v>
      </c>
      <c r="M212" s="58"/>
      <c r="N212" s="57"/>
      <c r="O212" s="57"/>
      <c r="P212" s="59"/>
      <c r="Q212" s="57"/>
      <c r="R212" s="57"/>
      <c r="S212" s="59"/>
      <c r="T212" s="53"/>
      <c r="U212" s="53"/>
      <c r="V212" s="53"/>
      <c r="W212" s="53"/>
      <c r="X212" s="53"/>
      <c r="Y212" s="53"/>
      <c r="Z212" s="53"/>
      <c r="AA212" s="53"/>
      <c r="AB212" s="53"/>
      <c r="AC212" s="53"/>
      <c r="AD212" s="53"/>
      <c r="AE212" s="53"/>
      <c r="AF212" s="53"/>
      <c r="AG212" s="53"/>
      <c r="AH212" s="53"/>
      <c r="AI212" s="53"/>
      <c r="AJ212" s="53"/>
      <c r="AK212" s="53"/>
      <c r="AL212" s="53"/>
      <c r="AM212" s="53"/>
      <c r="AN212" s="53"/>
      <c r="AO212" s="53"/>
      <c r="AP212" s="53"/>
      <c r="AQ212" s="53"/>
      <c r="AR212" s="53"/>
      <c r="AS212" s="53"/>
      <c r="AT212" s="53"/>
      <c r="AU212" s="53"/>
      <c r="AV212" s="53"/>
      <c r="AW212" s="53"/>
      <c r="AX212" s="53"/>
      <c r="AY212" s="53"/>
      <c r="AZ212" s="53"/>
      <c r="BA212" s="60">
        <f aca="true" t="shared" si="69" ref="BA212:BA217">total_amount_ba($B$2,$D$2,D212,F212,J212,K212,M212)</f>
        <v>352.92</v>
      </c>
      <c r="BB212" s="61">
        <f t="shared" si="63"/>
        <v>352.92</v>
      </c>
      <c r="BC212" s="56" t="str">
        <f t="shared" si="64"/>
        <v>INR  Three Hundred &amp; Fifty Two  and Paise Ninety Two Only</v>
      </c>
      <c r="BD212" s="70">
        <v>77.54</v>
      </c>
      <c r="BE212" s="73">
        <f t="shared" si="65"/>
        <v>87.71</v>
      </c>
      <c r="BF212" s="73">
        <f t="shared" si="66"/>
        <v>465.24</v>
      </c>
      <c r="BG212" s="73"/>
      <c r="BK212" s="15">
        <f t="shared" si="67"/>
        <v>66.54</v>
      </c>
      <c r="BL212" s="15">
        <f t="shared" si="59"/>
        <v>4203.53</v>
      </c>
      <c r="BM212" s="15">
        <f t="shared" si="60"/>
        <v>66.54</v>
      </c>
      <c r="BN212" s="73">
        <v>52</v>
      </c>
      <c r="BO212" s="15">
        <f t="shared" si="68"/>
        <v>58.82</v>
      </c>
      <c r="HR212" s="16">
        <v>1.01</v>
      </c>
      <c r="HS212" s="16" t="s">
        <v>40</v>
      </c>
      <c r="HT212" s="16" t="s">
        <v>36</v>
      </c>
      <c r="HU212" s="16">
        <v>123.223</v>
      </c>
      <c r="HV212" s="16" t="s">
        <v>38</v>
      </c>
    </row>
    <row r="213" spans="1:230" s="15" customFormat="1" ht="58.5" customHeight="1">
      <c r="A213" s="64">
        <v>201</v>
      </c>
      <c r="B213" s="76" t="s">
        <v>326</v>
      </c>
      <c r="C213" s="72" t="s">
        <v>262</v>
      </c>
      <c r="D213" s="77">
        <v>10</v>
      </c>
      <c r="E213" s="82" t="s">
        <v>249</v>
      </c>
      <c r="F213" s="83">
        <v>85.97</v>
      </c>
      <c r="G213" s="57">
        <v>497</v>
      </c>
      <c r="H213" s="47"/>
      <c r="I213" s="46" t="s">
        <v>39</v>
      </c>
      <c r="J213" s="48">
        <f t="shared" si="61"/>
        <v>1</v>
      </c>
      <c r="K213" s="49" t="s">
        <v>64</v>
      </c>
      <c r="L213" s="49" t="s">
        <v>7</v>
      </c>
      <c r="M213" s="58"/>
      <c r="N213" s="57"/>
      <c r="O213" s="57"/>
      <c r="P213" s="59"/>
      <c r="Q213" s="57"/>
      <c r="R213" s="57"/>
      <c r="S213" s="59"/>
      <c r="T213" s="53"/>
      <c r="U213" s="53"/>
      <c r="V213" s="53"/>
      <c r="W213" s="53"/>
      <c r="X213" s="53"/>
      <c r="Y213" s="53"/>
      <c r="Z213" s="53"/>
      <c r="AA213" s="53"/>
      <c r="AB213" s="53"/>
      <c r="AC213" s="53"/>
      <c r="AD213" s="53"/>
      <c r="AE213" s="53"/>
      <c r="AF213" s="53"/>
      <c r="AG213" s="53"/>
      <c r="AH213" s="53"/>
      <c r="AI213" s="53"/>
      <c r="AJ213" s="53"/>
      <c r="AK213" s="53"/>
      <c r="AL213" s="53"/>
      <c r="AM213" s="53"/>
      <c r="AN213" s="53"/>
      <c r="AO213" s="53"/>
      <c r="AP213" s="53"/>
      <c r="AQ213" s="53"/>
      <c r="AR213" s="53"/>
      <c r="AS213" s="53"/>
      <c r="AT213" s="53"/>
      <c r="AU213" s="53"/>
      <c r="AV213" s="53"/>
      <c r="AW213" s="53"/>
      <c r="AX213" s="53"/>
      <c r="AY213" s="53"/>
      <c r="AZ213" s="53"/>
      <c r="BA213" s="60">
        <f t="shared" si="69"/>
        <v>859.7</v>
      </c>
      <c r="BB213" s="61">
        <f t="shared" si="63"/>
        <v>859.7</v>
      </c>
      <c r="BC213" s="56" t="str">
        <f t="shared" si="64"/>
        <v>INR  Eight Hundred &amp; Fifty Nine  and Paise Seventy Only</v>
      </c>
      <c r="BD213" s="70">
        <v>172.18</v>
      </c>
      <c r="BE213" s="73">
        <f t="shared" si="65"/>
        <v>194.77</v>
      </c>
      <c r="BF213" s="73">
        <f t="shared" si="66"/>
        <v>1721.8</v>
      </c>
      <c r="BG213" s="73"/>
      <c r="BK213" s="15">
        <f t="shared" si="67"/>
        <v>97.25</v>
      </c>
      <c r="BL213" s="15">
        <f t="shared" si="59"/>
        <v>66.54</v>
      </c>
      <c r="BM213" s="15">
        <f t="shared" si="60"/>
        <v>97.25</v>
      </c>
      <c r="BN213" s="73">
        <v>76</v>
      </c>
      <c r="BO213" s="15">
        <f t="shared" si="68"/>
        <v>85.97</v>
      </c>
      <c r="HR213" s="16">
        <v>1.02</v>
      </c>
      <c r="HS213" s="16" t="s">
        <v>41</v>
      </c>
      <c r="HT213" s="16" t="s">
        <v>42</v>
      </c>
      <c r="HU213" s="16">
        <v>213</v>
      </c>
      <c r="HV213" s="16" t="s">
        <v>38</v>
      </c>
    </row>
    <row r="214" spans="1:230" s="15" customFormat="1" ht="55.5" customHeight="1">
      <c r="A214" s="64">
        <v>202</v>
      </c>
      <c r="B214" s="76" t="s">
        <v>327</v>
      </c>
      <c r="C214" s="72" t="s">
        <v>263</v>
      </c>
      <c r="D214" s="77">
        <v>10</v>
      </c>
      <c r="E214" s="82" t="s">
        <v>254</v>
      </c>
      <c r="F214" s="83">
        <v>18.1</v>
      </c>
      <c r="G214" s="57">
        <v>1956</v>
      </c>
      <c r="H214" s="47"/>
      <c r="I214" s="46" t="s">
        <v>39</v>
      </c>
      <c r="J214" s="48">
        <f t="shared" si="61"/>
        <v>1</v>
      </c>
      <c r="K214" s="49" t="s">
        <v>64</v>
      </c>
      <c r="L214" s="49" t="s">
        <v>7</v>
      </c>
      <c r="M214" s="58"/>
      <c r="N214" s="57"/>
      <c r="O214" s="57"/>
      <c r="P214" s="59"/>
      <c r="Q214" s="57"/>
      <c r="R214" s="57"/>
      <c r="S214" s="59"/>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c r="AT214" s="53"/>
      <c r="AU214" s="53"/>
      <c r="AV214" s="53"/>
      <c r="AW214" s="53"/>
      <c r="AX214" s="53"/>
      <c r="AY214" s="53"/>
      <c r="AZ214" s="53"/>
      <c r="BA214" s="60">
        <f t="shared" si="69"/>
        <v>181</v>
      </c>
      <c r="BB214" s="61">
        <f t="shared" si="63"/>
        <v>181</v>
      </c>
      <c r="BC214" s="56" t="str">
        <f t="shared" si="64"/>
        <v>INR  One Hundred &amp; Eighty One  Only</v>
      </c>
      <c r="BD214" s="70">
        <v>266</v>
      </c>
      <c r="BE214" s="73">
        <f t="shared" si="65"/>
        <v>300.9</v>
      </c>
      <c r="BF214" s="73">
        <f t="shared" si="66"/>
        <v>2660</v>
      </c>
      <c r="BG214" s="73"/>
      <c r="BK214" s="15">
        <f t="shared" si="67"/>
        <v>20.47</v>
      </c>
      <c r="BL214" s="15">
        <f t="shared" si="59"/>
        <v>97.25</v>
      </c>
      <c r="BM214" s="15">
        <f t="shared" si="60"/>
        <v>20.47</v>
      </c>
      <c r="BN214" s="73">
        <v>16</v>
      </c>
      <c r="BO214" s="15">
        <f t="shared" si="68"/>
        <v>18.1</v>
      </c>
      <c r="HR214" s="16">
        <v>3</v>
      </c>
      <c r="HS214" s="16" t="s">
        <v>46</v>
      </c>
      <c r="HT214" s="16" t="s">
        <v>47</v>
      </c>
      <c r="HU214" s="16">
        <v>10</v>
      </c>
      <c r="HV214" s="16" t="s">
        <v>38</v>
      </c>
    </row>
    <row r="215" spans="1:230" s="15" customFormat="1" ht="57" customHeight="1">
      <c r="A215" s="64">
        <v>203</v>
      </c>
      <c r="B215" s="76" t="s">
        <v>328</v>
      </c>
      <c r="C215" s="72" t="s">
        <v>264</v>
      </c>
      <c r="D215" s="77">
        <v>10</v>
      </c>
      <c r="E215" s="82" t="s">
        <v>249</v>
      </c>
      <c r="F215" s="83">
        <v>384.61</v>
      </c>
      <c r="G215" s="57">
        <v>2006</v>
      </c>
      <c r="H215" s="47"/>
      <c r="I215" s="46" t="s">
        <v>39</v>
      </c>
      <c r="J215" s="48">
        <f t="shared" si="61"/>
        <v>1</v>
      </c>
      <c r="K215" s="49" t="s">
        <v>64</v>
      </c>
      <c r="L215" s="49" t="s">
        <v>7</v>
      </c>
      <c r="M215" s="58"/>
      <c r="N215" s="57"/>
      <c r="O215" s="57"/>
      <c r="P215" s="59"/>
      <c r="Q215" s="57"/>
      <c r="R215" s="57"/>
      <c r="S215" s="59"/>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60">
        <f t="shared" si="69"/>
        <v>3846.1</v>
      </c>
      <c r="BB215" s="61">
        <f t="shared" si="63"/>
        <v>3846.1</v>
      </c>
      <c r="BC215" s="56" t="str">
        <f t="shared" si="64"/>
        <v>INR  Three Thousand Eight Hundred &amp; Forty Six  and Paise Ten Only</v>
      </c>
      <c r="BD215" s="70">
        <v>4737.22</v>
      </c>
      <c r="BE215" s="73">
        <f t="shared" si="65"/>
        <v>5358.74</v>
      </c>
      <c r="BF215" s="73">
        <f t="shared" si="66"/>
        <v>47372.2</v>
      </c>
      <c r="BG215" s="73"/>
      <c r="BK215" s="15">
        <f t="shared" si="67"/>
        <v>435.07</v>
      </c>
      <c r="BL215" s="15">
        <f t="shared" si="59"/>
        <v>20.47</v>
      </c>
      <c r="BM215" s="15">
        <f t="shared" si="60"/>
        <v>435.07</v>
      </c>
      <c r="BN215" s="73">
        <v>340</v>
      </c>
      <c r="BO215" s="15">
        <f t="shared" si="68"/>
        <v>384.61</v>
      </c>
      <c r="HR215" s="16">
        <v>1.01</v>
      </c>
      <c r="HS215" s="16" t="s">
        <v>40</v>
      </c>
      <c r="HT215" s="16" t="s">
        <v>36</v>
      </c>
      <c r="HU215" s="16">
        <v>123.223</v>
      </c>
      <c r="HV215" s="16" t="s">
        <v>38</v>
      </c>
    </row>
    <row r="216" spans="1:230" s="15" customFormat="1" ht="99.75">
      <c r="A216" s="64">
        <v>204</v>
      </c>
      <c r="B216" s="76" t="s">
        <v>554</v>
      </c>
      <c r="C216" s="72" t="s">
        <v>334</v>
      </c>
      <c r="D216" s="77">
        <v>4</v>
      </c>
      <c r="E216" s="82" t="s">
        <v>249</v>
      </c>
      <c r="F216" s="83">
        <v>11802.94</v>
      </c>
      <c r="G216" s="57">
        <v>889</v>
      </c>
      <c r="H216" s="47"/>
      <c r="I216" s="46" t="s">
        <v>39</v>
      </c>
      <c r="J216" s="48">
        <f t="shared" si="61"/>
        <v>1</v>
      </c>
      <c r="K216" s="49" t="s">
        <v>64</v>
      </c>
      <c r="L216" s="49" t="s">
        <v>7</v>
      </c>
      <c r="M216" s="58"/>
      <c r="N216" s="57"/>
      <c r="O216" s="57"/>
      <c r="P216" s="59"/>
      <c r="Q216" s="57"/>
      <c r="R216" s="57"/>
      <c r="S216" s="59"/>
      <c r="T216" s="53"/>
      <c r="U216" s="53"/>
      <c r="V216" s="53"/>
      <c r="W216" s="53"/>
      <c r="X216" s="53"/>
      <c r="Y216" s="53"/>
      <c r="Z216" s="53"/>
      <c r="AA216" s="53"/>
      <c r="AB216" s="53"/>
      <c r="AC216" s="53"/>
      <c r="AD216" s="53"/>
      <c r="AE216" s="53"/>
      <c r="AF216" s="53"/>
      <c r="AG216" s="53"/>
      <c r="AH216" s="53"/>
      <c r="AI216" s="53"/>
      <c r="AJ216" s="53"/>
      <c r="AK216" s="53"/>
      <c r="AL216" s="53"/>
      <c r="AM216" s="53"/>
      <c r="AN216" s="53"/>
      <c r="AO216" s="53"/>
      <c r="AP216" s="53"/>
      <c r="AQ216" s="53"/>
      <c r="AR216" s="53"/>
      <c r="AS216" s="53"/>
      <c r="AT216" s="53"/>
      <c r="AU216" s="53"/>
      <c r="AV216" s="53"/>
      <c r="AW216" s="53"/>
      <c r="AX216" s="53"/>
      <c r="AY216" s="53"/>
      <c r="AZ216" s="53"/>
      <c r="BA216" s="60">
        <f t="shared" si="69"/>
        <v>47211.76</v>
      </c>
      <c r="BB216" s="61">
        <f t="shared" si="63"/>
        <v>47211.76</v>
      </c>
      <c r="BC216" s="56" t="str">
        <f t="shared" si="64"/>
        <v>INR  Forty Seven Thousand Two Hundred &amp; Eleven  and Paise Seventy Six Only</v>
      </c>
      <c r="BD216" s="70">
        <v>5857</v>
      </c>
      <c r="BE216" s="73">
        <f t="shared" si="65"/>
        <v>6625.44</v>
      </c>
      <c r="BF216" s="73">
        <f t="shared" si="66"/>
        <v>23428</v>
      </c>
      <c r="BG216" s="73"/>
      <c r="BK216" s="15">
        <f t="shared" si="67"/>
        <v>13351.49</v>
      </c>
      <c r="BL216" s="15">
        <f t="shared" si="59"/>
        <v>435.07</v>
      </c>
      <c r="BM216" s="15">
        <f t="shared" si="60"/>
        <v>13351.49</v>
      </c>
      <c r="BN216" s="73">
        <v>10434</v>
      </c>
      <c r="BO216" s="15">
        <f t="shared" si="68"/>
        <v>11802.94</v>
      </c>
      <c r="HR216" s="16"/>
      <c r="HS216" s="16"/>
      <c r="HT216" s="16"/>
      <c r="HU216" s="16"/>
      <c r="HV216" s="16"/>
    </row>
    <row r="217" spans="1:230" s="15" customFormat="1" ht="99.75">
      <c r="A217" s="64">
        <v>205</v>
      </c>
      <c r="B217" s="76" t="s">
        <v>555</v>
      </c>
      <c r="C217" s="72" t="s">
        <v>335</v>
      </c>
      <c r="D217" s="77">
        <v>4</v>
      </c>
      <c r="E217" s="82" t="s">
        <v>249</v>
      </c>
      <c r="F217" s="83">
        <v>499.99</v>
      </c>
      <c r="G217" s="57">
        <v>19</v>
      </c>
      <c r="H217" s="47"/>
      <c r="I217" s="46" t="s">
        <v>39</v>
      </c>
      <c r="J217" s="48">
        <f t="shared" si="61"/>
        <v>1</v>
      </c>
      <c r="K217" s="49" t="s">
        <v>64</v>
      </c>
      <c r="L217" s="49" t="s">
        <v>7</v>
      </c>
      <c r="M217" s="58"/>
      <c r="N217" s="57"/>
      <c r="O217" s="57"/>
      <c r="P217" s="59"/>
      <c r="Q217" s="57"/>
      <c r="R217" s="57"/>
      <c r="S217" s="59"/>
      <c r="T217" s="53"/>
      <c r="U217" s="53"/>
      <c r="V217" s="53"/>
      <c r="W217" s="53"/>
      <c r="X217" s="53"/>
      <c r="Y217" s="53"/>
      <c r="Z217" s="53"/>
      <c r="AA217" s="53"/>
      <c r="AB217" s="53"/>
      <c r="AC217" s="53"/>
      <c r="AD217" s="53"/>
      <c r="AE217" s="53"/>
      <c r="AF217" s="53"/>
      <c r="AG217" s="53"/>
      <c r="AH217" s="53"/>
      <c r="AI217" s="53"/>
      <c r="AJ217" s="53"/>
      <c r="AK217" s="53"/>
      <c r="AL217" s="53"/>
      <c r="AM217" s="53"/>
      <c r="AN217" s="53"/>
      <c r="AO217" s="53"/>
      <c r="AP217" s="53"/>
      <c r="AQ217" s="53"/>
      <c r="AR217" s="53"/>
      <c r="AS217" s="53"/>
      <c r="AT217" s="53"/>
      <c r="AU217" s="53"/>
      <c r="AV217" s="53"/>
      <c r="AW217" s="53"/>
      <c r="AX217" s="53"/>
      <c r="AY217" s="53"/>
      <c r="AZ217" s="53"/>
      <c r="BA217" s="60">
        <f t="shared" si="69"/>
        <v>1999.96</v>
      </c>
      <c r="BB217" s="61">
        <f t="shared" si="63"/>
        <v>1999.96</v>
      </c>
      <c r="BC217" s="56" t="str">
        <f t="shared" si="64"/>
        <v>INR  One Thousand Nine Hundred &amp; Ninety Nine  and Paise Ninety Six Only</v>
      </c>
      <c r="BD217" s="70">
        <v>5952</v>
      </c>
      <c r="BE217" s="73">
        <f t="shared" si="65"/>
        <v>6732.9</v>
      </c>
      <c r="BF217" s="73">
        <f t="shared" si="66"/>
        <v>23808</v>
      </c>
      <c r="BG217" s="73"/>
      <c r="BK217" s="15">
        <f t="shared" si="67"/>
        <v>565.59</v>
      </c>
      <c r="BL217" s="15">
        <f t="shared" si="59"/>
        <v>13351.49</v>
      </c>
      <c r="BM217" s="15">
        <f t="shared" si="60"/>
        <v>565.59</v>
      </c>
      <c r="BN217" s="73">
        <v>442</v>
      </c>
      <c r="BO217" s="15">
        <f t="shared" si="68"/>
        <v>499.99</v>
      </c>
      <c r="HR217" s="16"/>
      <c r="HS217" s="16"/>
      <c r="HT217" s="16"/>
      <c r="HU217" s="16"/>
      <c r="HV217" s="16"/>
    </row>
    <row r="218" spans="1:230" s="15" customFormat="1" ht="55.5" customHeight="1">
      <c r="A218" s="64">
        <v>206</v>
      </c>
      <c r="B218" s="76" t="s">
        <v>329</v>
      </c>
      <c r="C218" s="72" t="s">
        <v>336</v>
      </c>
      <c r="D218" s="77">
        <v>4</v>
      </c>
      <c r="E218" s="82" t="s">
        <v>249</v>
      </c>
      <c r="F218" s="83">
        <v>21.49</v>
      </c>
      <c r="G218" s="57">
        <v>50</v>
      </c>
      <c r="H218" s="47"/>
      <c r="I218" s="46" t="s">
        <v>39</v>
      </c>
      <c r="J218" s="48">
        <f t="shared" si="61"/>
        <v>1</v>
      </c>
      <c r="K218" s="49" t="s">
        <v>64</v>
      </c>
      <c r="L218" s="49" t="s">
        <v>7</v>
      </c>
      <c r="M218" s="58"/>
      <c r="N218" s="57"/>
      <c r="O218" s="57"/>
      <c r="P218" s="59"/>
      <c r="Q218" s="57"/>
      <c r="R218" s="57"/>
      <c r="S218" s="59"/>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60">
        <f>total_amount_ba($B$2,$D$2,D218,F218,J218,K218,M218)</f>
        <v>85.96</v>
      </c>
      <c r="BB218" s="61">
        <f t="shared" si="63"/>
        <v>85.96</v>
      </c>
      <c r="BC218" s="56" t="str">
        <f t="shared" si="64"/>
        <v>INR  Eighty Five and Paise Ninety Six Only</v>
      </c>
      <c r="BD218" s="70">
        <v>6047</v>
      </c>
      <c r="BE218" s="73">
        <f t="shared" si="65"/>
        <v>6840.37</v>
      </c>
      <c r="BF218" s="73">
        <f t="shared" si="66"/>
        <v>24188</v>
      </c>
      <c r="BG218" s="73"/>
      <c r="BK218" s="15">
        <f t="shared" si="67"/>
        <v>24.31</v>
      </c>
      <c r="BL218" s="15">
        <f t="shared" si="59"/>
        <v>565.59</v>
      </c>
      <c r="BM218" s="15">
        <f t="shared" si="60"/>
        <v>24.31</v>
      </c>
      <c r="BN218" s="73">
        <v>19</v>
      </c>
      <c r="BO218" s="15">
        <f t="shared" si="68"/>
        <v>21.49</v>
      </c>
      <c r="HR218" s="16"/>
      <c r="HS218" s="16"/>
      <c r="HT218" s="16"/>
      <c r="HU218" s="16"/>
      <c r="HV218" s="16"/>
    </row>
    <row r="219" spans="1:230" s="15" customFormat="1" ht="321.75" customHeight="1">
      <c r="A219" s="64">
        <v>207</v>
      </c>
      <c r="B219" s="76" t="s">
        <v>514</v>
      </c>
      <c r="C219" s="72" t="s">
        <v>337</v>
      </c>
      <c r="D219" s="77">
        <v>6</v>
      </c>
      <c r="E219" s="82" t="s">
        <v>249</v>
      </c>
      <c r="F219" s="83">
        <v>8206.86</v>
      </c>
      <c r="G219" s="57">
        <v>56</v>
      </c>
      <c r="H219" s="47"/>
      <c r="I219" s="46" t="s">
        <v>39</v>
      </c>
      <c r="J219" s="48">
        <f aca="true" t="shared" si="70" ref="J219:J225">IF(I219="Less(-)",-1,1)</f>
        <v>1</v>
      </c>
      <c r="K219" s="49" t="s">
        <v>64</v>
      </c>
      <c r="L219" s="49" t="s">
        <v>7</v>
      </c>
      <c r="M219" s="58"/>
      <c r="N219" s="57"/>
      <c r="O219" s="57"/>
      <c r="P219" s="59"/>
      <c r="Q219" s="57"/>
      <c r="R219" s="57"/>
      <c r="S219" s="59"/>
      <c r="T219" s="53"/>
      <c r="U219" s="53"/>
      <c r="V219" s="53"/>
      <c r="W219" s="53"/>
      <c r="X219" s="53"/>
      <c r="Y219" s="53"/>
      <c r="Z219" s="53"/>
      <c r="AA219" s="53"/>
      <c r="AB219" s="53"/>
      <c r="AC219" s="53"/>
      <c r="AD219" s="53"/>
      <c r="AE219" s="53"/>
      <c r="AF219" s="53"/>
      <c r="AG219" s="53"/>
      <c r="AH219" s="53"/>
      <c r="AI219" s="53"/>
      <c r="AJ219" s="53"/>
      <c r="AK219" s="53"/>
      <c r="AL219" s="53"/>
      <c r="AM219" s="53"/>
      <c r="AN219" s="53"/>
      <c r="AO219" s="53"/>
      <c r="AP219" s="53"/>
      <c r="AQ219" s="53"/>
      <c r="AR219" s="53"/>
      <c r="AS219" s="53"/>
      <c r="AT219" s="53"/>
      <c r="AU219" s="53"/>
      <c r="AV219" s="53"/>
      <c r="AW219" s="53"/>
      <c r="AX219" s="53"/>
      <c r="AY219" s="53"/>
      <c r="AZ219" s="53"/>
      <c r="BA219" s="60">
        <f aca="true" t="shared" si="71" ref="BA219:BA225">total_amount_ba($B$2,$D$2,D219,F219,J219,K219,M219)</f>
        <v>49241.16</v>
      </c>
      <c r="BB219" s="61">
        <f aca="true" t="shared" si="72" ref="BB219:BB225">BA219+SUM(N219:AZ219)</f>
        <v>49241.16</v>
      </c>
      <c r="BC219" s="56" t="str">
        <f aca="true" t="shared" si="73" ref="BC219:BC225">SpellNumber(L219,BB219)</f>
        <v>INR  Forty Nine Thousand Two Hundred &amp; Forty One  and Paise Sixteen Only</v>
      </c>
      <c r="BD219" s="70">
        <v>6142</v>
      </c>
      <c r="BE219" s="73">
        <f t="shared" si="65"/>
        <v>6947.83</v>
      </c>
      <c r="BF219" s="73">
        <f t="shared" si="66"/>
        <v>36852</v>
      </c>
      <c r="BG219" s="73"/>
      <c r="BK219" s="15">
        <f t="shared" si="67"/>
        <v>9283.6</v>
      </c>
      <c r="BL219" s="15">
        <f t="shared" si="59"/>
        <v>24.31</v>
      </c>
      <c r="BM219" s="15">
        <f t="shared" si="60"/>
        <v>9283.6</v>
      </c>
      <c r="BN219" s="73">
        <v>7255</v>
      </c>
      <c r="BO219" s="15">
        <f t="shared" si="68"/>
        <v>8206.86</v>
      </c>
      <c r="HR219" s="16"/>
      <c r="HS219" s="16"/>
      <c r="HT219" s="16"/>
      <c r="HU219" s="16"/>
      <c r="HV219" s="16"/>
    </row>
    <row r="220" spans="1:230" s="15" customFormat="1" ht="97.5" customHeight="1">
      <c r="A220" s="64">
        <v>208</v>
      </c>
      <c r="B220" s="76" t="s">
        <v>330</v>
      </c>
      <c r="C220" s="72" t="s">
        <v>338</v>
      </c>
      <c r="D220" s="77">
        <v>4</v>
      </c>
      <c r="E220" s="82" t="s">
        <v>249</v>
      </c>
      <c r="F220" s="83">
        <v>2606.28</v>
      </c>
      <c r="G220" s="57">
        <v>166</v>
      </c>
      <c r="H220" s="47"/>
      <c r="I220" s="46" t="s">
        <v>39</v>
      </c>
      <c r="J220" s="48">
        <f t="shared" si="70"/>
        <v>1</v>
      </c>
      <c r="K220" s="49" t="s">
        <v>64</v>
      </c>
      <c r="L220" s="49" t="s">
        <v>7</v>
      </c>
      <c r="M220" s="58"/>
      <c r="N220" s="57"/>
      <c r="O220" s="57"/>
      <c r="P220" s="59"/>
      <c r="Q220" s="57"/>
      <c r="R220" s="57"/>
      <c r="S220" s="59"/>
      <c r="T220" s="53"/>
      <c r="U220" s="53"/>
      <c r="V220" s="53"/>
      <c r="W220" s="53"/>
      <c r="X220" s="53"/>
      <c r="Y220" s="53"/>
      <c r="Z220" s="53"/>
      <c r="AA220" s="53"/>
      <c r="AB220" s="53"/>
      <c r="AC220" s="53"/>
      <c r="AD220" s="53"/>
      <c r="AE220" s="53"/>
      <c r="AF220" s="53"/>
      <c r="AG220" s="53"/>
      <c r="AH220" s="53"/>
      <c r="AI220" s="53"/>
      <c r="AJ220" s="53"/>
      <c r="AK220" s="53"/>
      <c r="AL220" s="53"/>
      <c r="AM220" s="53"/>
      <c r="AN220" s="53"/>
      <c r="AO220" s="53"/>
      <c r="AP220" s="53"/>
      <c r="AQ220" s="53"/>
      <c r="AR220" s="53"/>
      <c r="AS220" s="53"/>
      <c r="AT220" s="53"/>
      <c r="AU220" s="53"/>
      <c r="AV220" s="53"/>
      <c r="AW220" s="53"/>
      <c r="AX220" s="53"/>
      <c r="AY220" s="53"/>
      <c r="AZ220" s="53"/>
      <c r="BA220" s="60">
        <f t="shared" si="71"/>
        <v>10425.12</v>
      </c>
      <c r="BB220" s="61">
        <f t="shared" si="72"/>
        <v>10425.12</v>
      </c>
      <c r="BC220" s="56" t="str">
        <f t="shared" si="73"/>
        <v>INR  Ten Thousand Four Hundred &amp; Twenty Five  and Paise Twelve Only</v>
      </c>
      <c r="BD220" s="70">
        <v>399</v>
      </c>
      <c r="BE220" s="73">
        <f t="shared" si="65"/>
        <v>451.35</v>
      </c>
      <c r="BF220" s="73">
        <f t="shared" si="66"/>
        <v>1596</v>
      </c>
      <c r="BG220" s="73"/>
      <c r="BK220" s="15">
        <f t="shared" si="67"/>
        <v>2948.22</v>
      </c>
      <c r="BL220" s="15">
        <f t="shared" si="59"/>
        <v>9283.6</v>
      </c>
      <c r="BM220" s="15">
        <f t="shared" si="60"/>
        <v>2948.22</v>
      </c>
      <c r="BN220" s="73">
        <v>2304</v>
      </c>
      <c r="BO220" s="15">
        <f t="shared" si="68"/>
        <v>2606.28</v>
      </c>
      <c r="HR220" s="16"/>
      <c r="HS220" s="16"/>
      <c r="HT220" s="16"/>
      <c r="HU220" s="16"/>
      <c r="HV220" s="16"/>
    </row>
    <row r="221" spans="1:230" s="15" customFormat="1" ht="43.5" customHeight="1">
      <c r="A221" s="64">
        <v>209</v>
      </c>
      <c r="B221" s="76" t="s">
        <v>273</v>
      </c>
      <c r="C221" s="72" t="s">
        <v>339</v>
      </c>
      <c r="D221" s="77">
        <v>6</v>
      </c>
      <c r="E221" s="82" t="s">
        <v>249</v>
      </c>
      <c r="F221" s="83">
        <v>174.2</v>
      </c>
      <c r="G221" s="57">
        <v>128</v>
      </c>
      <c r="H221" s="47"/>
      <c r="I221" s="46" t="s">
        <v>39</v>
      </c>
      <c r="J221" s="48">
        <f t="shared" si="70"/>
        <v>1</v>
      </c>
      <c r="K221" s="49" t="s">
        <v>64</v>
      </c>
      <c r="L221" s="49" t="s">
        <v>7</v>
      </c>
      <c r="M221" s="58"/>
      <c r="N221" s="57"/>
      <c r="O221" s="57"/>
      <c r="P221" s="59"/>
      <c r="Q221" s="57"/>
      <c r="R221" s="57"/>
      <c r="S221" s="59"/>
      <c r="T221" s="53"/>
      <c r="U221" s="53"/>
      <c r="V221" s="53"/>
      <c r="W221" s="53"/>
      <c r="X221" s="53"/>
      <c r="Y221" s="53"/>
      <c r="Z221" s="53"/>
      <c r="AA221" s="53"/>
      <c r="AB221" s="53"/>
      <c r="AC221" s="53"/>
      <c r="AD221" s="53"/>
      <c r="AE221" s="53"/>
      <c r="AF221" s="53"/>
      <c r="AG221" s="53"/>
      <c r="AH221" s="53"/>
      <c r="AI221" s="53"/>
      <c r="AJ221" s="53"/>
      <c r="AK221" s="53"/>
      <c r="AL221" s="53"/>
      <c r="AM221" s="53"/>
      <c r="AN221" s="53"/>
      <c r="AO221" s="53"/>
      <c r="AP221" s="53"/>
      <c r="AQ221" s="53"/>
      <c r="AR221" s="53"/>
      <c r="AS221" s="53"/>
      <c r="AT221" s="53"/>
      <c r="AU221" s="53"/>
      <c r="AV221" s="53"/>
      <c r="AW221" s="53"/>
      <c r="AX221" s="53"/>
      <c r="AY221" s="53"/>
      <c r="AZ221" s="53"/>
      <c r="BA221" s="60">
        <f t="shared" si="71"/>
        <v>1045.2</v>
      </c>
      <c r="BB221" s="61">
        <f t="shared" si="72"/>
        <v>1045.2</v>
      </c>
      <c r="BC221" s="56" t="str">
        <f t="shared" si="73"/>
        <v>INR  One Thousand  &amp;Forty Five  and Paise Twenty Only</v>
      </c>
      <c r="BD221" s="70">
        <v>417</v>
      </c>
      <c r="BE221" s="73">
        <f t="shared" si="65"/>
        <v>471.71</v>
      </c>
      <c r="BF221" s="73">
        <f t="shared" si="66"/>
        <v>2502</v>
      </c>
      <c r="BG221" s="73"/>
      <c r="BK221" s="15">
        <f t="shared" si="67"/>
        <v>197.06</v>
      </c>
      <c r="BL221" s="15">
        <f t="shared" si="59"/>
        <v>2948.22</v>
      </c>
      <c r="BM221" s="15">
        <f t="shared" si="60"/>
        <v>197.06</v>
      </c>
      <c r="BN221" s="73">
        <v>154</v>
      </c>
      <c r="BO221" s="15">
        <f t="shared" si="68"/>
        <v>174.2</v>
      </c>
      <c r="HR221" s="16"/>
      <c r="HS221" s="16"/>
      <c r="HT221" s="16"/>
      <c r="HU221" s="16"/>
      <c r="HV221" s="16"/>
    </row>
    <row r="222" spans="1:230" s="15" customFormat="1" ht="43.5" customHeight="1">
      <c r="A222" s="64">
        <v>210</v>
      </c>
      <c r="B222" s="76" t="s">
        <v>272</v>
      </c>
      <c r="C222" s="72" t="s">
        <v>340</v>
      </c>
      <c r="D222" s="77">
        <v>6</v>
      </c>
      <c r="E222" s="82" t="s">
        <v>249</v>
      </c>
      <c r="F222" s="83">
        <v>39.59</v>
      </c>
      <c r="G222" s="57">
        <v>132</v>
      </c>
      <c r="H222" s="47"/>
      <c r="I222" s="46" t="s">
        <v>39</v>
      </c>
      <c r="J222" s="48">
        <f t="shared" si="70"/>
        <v>1</v>
      </c>
      <c r="K222" s="49" t="s">
        <v>64</v>
      </c>
      <c r="L222" s="49" t="s">
        <v>7</v>
      </c>
      <c r="M222" s="58"/>
      <c r="N222" s="57"/>
      <c r="O222" s="57"/>
      <c r="P222" s="59"/>
      <c r="Q222" s="57"/>
      <c r="R222" s="57"/>
      <c r="S222" s="59"/>
      <c r="T222" s="53"/>
      <c r="U222" s="53"/>
      <c r="V222" s="53"/>
      <c r="W222" s="53"/>
      <c r="X222" s="53"/>
      <c r="Y222" s="53"/>
      <c r="Z222" s="53"/>
      <c r="AA222" s="53"/>
      <c r="AB222" s="53"/>
      <c r="AC222" s="53"/>
      <c r="AD222" s="53"/>
      <c r="AE222" s="53"/>
      <c r="AF222" s="53"/>
      <c r="AG222" s="53"/>
      <c r="AH222" s="53"/>
      <c r="AI222" s="53"/>
      <c r="AJ222" s="53"/>
      <c r="AK222" s="53"/>
      <c r="AL222" s="53"/>
      <c r="AM222" s="53"/>
      <c r="AN222" s="53"/>
      <c r="AO222" s="53"/>
      <c r="AP222" s="53"/>
      <c r="AQ222" s="53"/>
      <c r="AR222" s="53"/>
      <c r="AS222" s="53"/>
      <c r="AT222" s="53"/>
      <c r="AU222" s="53"/>
      <c r="AV222" s="53"/>
      <c r="AW222" s="53"/>
      <c r="AX222" s="53"/>
      <c r="AY222" s="53"/>
      <c r="AZ222" s="53"/>
      <c r="BA222" s="60">
        <f t="shared" si="71"/>
        <v>237.54</v>
      </c>
      <c r="BB222" s="61">
        <f t="shared" si="72"/>
        <v>237.54</v>
      </c>
      <c r="BC222" s="56" t="str">
        <f t="shared" si="73"/>
        <v>INR  Two Hundred &amp; Thirty Seven  and Paise Fifty Four Only</v>
      </c>
      <c r="BD222" s="70">
        <v>435</v>
      </c>
      <c r="BE222" s="73">
        <f t="shared" si="65"/>
        <v>492.07</v>
      </c>
      <c r="BF222" s="73">
        <f t="shared" si="66"/>
        <v>2610</v>
      </c>
      <c r="BG222" s="73"/>
      <c r="BK222" s="15">
        <f t="shared" si="67"/>
        <v>44.78</v>
      </c>
      <c r="BL222" s="15">
        <f t="shared" si="59"/>
        <v>197.06</v>
      </c>
      <c r="BM222" s="15">
        <f t="shared" si="60"/>
        <v>44.78</v>
      </c>
      <c r="BN222" s="73">
        <v>35</v>
      </c>
      <c r="BO222" s="15">
        <f t="shared" si="68"/>
        <v>39.59</v>
      </c>
      <c r="HR222" s="16"/>
      <c r="HS222" s="16"/>
      <c r="HT222" s="16"/>
      <c r="HU222" s="16"/>
      <c r="HV222" s="16"/>
    </row>
    <row r="223" spans="1:230" s="15" customFormat="1" ht="225.75" customHeight="1">
      <c r="A223" s="64">
        <v>211</v>
      </c>
      <c r="B223" s="76" t="s">
        <v>515</v>
      </c>
      <c r="C223" s="72" t="s">
        <v>341</v>
      </c>
      <c r="D223" s="77">
        <v>10</v>
      </c>
      <c r="E223" s="82" t="s">
        <v>382</v>
      </c>
      <c r="F223" s="83">
        <v>326.92</v>
      </c>
      <c r="G223" s="57">
        <v>163</v>
      </c>
      <c r="H223" s="47"/>
      <c r="I223" s="46" t="s">
        <v>39</v>
      </c>
      <c r="J223" s="48">
        <f t="shared" si="70"/>
        <v>1</v>
      </c>
      <c r="K223" s="49" t="s">
        <v>64</v>
      </c>
      <c r="L223" s="49" t="s">
        <v>7</v>
      </c>
      <c r="M223" s="58"/>
      <c r="N223" s="57"/>
      <c r="O223" s="57"/>
      <c r="P223" s="59"/>
      <c r="Q223" s="57"/>
      <c r="R223" s="57"/>
      <c r="S223" s="59"/>
      <c r="T223" s="53"/>
      <c r="U223" s="53"/>
      <c r="V223" s="53"/>
      <c r="W223" s="53"/>
      <c r="X223" s="53"/>
      <c r="Y223" s="53"/>
      <c r="Z223" s="53"/>
      <c r="AA223" s="53"/>
      <c r="AB223" s="53"/>
      <c r="AC223" s="53"/>
      <c r="AD223" s="53"/>
      <c r="AE223" s="53"/>
      <c r="AF223" s="53"/>
      <c r="AG223" s="53"/>
      <c r="AH223" s="53"/>
      <c r="AI223" s="53"/>
      <c r="AJ223" s="53"/>
      <c r="AK223" s="53"/>
      <c r="AL223" s="53"/>
      <c r="AM223" s="53"/>
      <c r="AN223" s="53"/>
      <c r="AO223" s="53"/>
      <c r="AP223" s="53"/>
      <c r="AQ223" s="53"/>
      <c r="AR223" s="53"/>
      <c r="AS223" s="53"/>
      <c r="AT223" s="53"/>
      <c r="AU223" s="53"/>
      <c r="AV223" s="53"/>
      <c r="AW223" s="53"/>
      <c r="AX223" s="53"/>
      <c r="AY223" s="53"/>
      <c r="AZ223" s="53"/>
      <c r="BA223" s="60">
        <f t="shared" si="71"/>
        <v>3269.2</v>
      </c>
      <c r="BB223" s="61">
        <f t="shared" si="72"/>
        <v>3269.2</v>
      </c>
      <c r="BC223" s="56" t="str">
        <f t="shared" si="73"/>
        <v>INR  Three Thousand Two Hundred &amp; Sixty Nine  and Paise Twenty Only</v>
      </c>
      <c r="BD223" s="70">
        <v>71699</v>
      </c>
      <c r="BE223" s="73">
        <f t="shared" si="65"/>
        <v>81105.91</v>
      </c>
      <c r="BF223" s="73">
        <f t="shared" si="66"/>
        <v>716990</v>
      </c>
      <c r="BG223" s="73"/>
      <c r="BK223" s="15">
        <f t="shared" si="67"/>
        <v>369.81</v>
      </c>
      <c r="BL223" s="15">
        <f t="shared" si="59"/>
        <v>44.78</v>
      </c>
      <c r="BM223" s="15">
        <f t="shared" si="60"/>
        <v>369.81</v>
      </c>
      <c r="BN223" s="73">
        <v>289</v>
      </c>
      <c r="BO223" s="15">
        <f t="shared" si="68"/>
        <v>326.92</v>
      </c>
      <c r="HR223" s="16"/>
      <c r="HS223" s="16"/>
      <c r="HT223" s="16"/>
      <c r="HU223" s="16"/>
      <c r="HV223" s="16"/>
    </row>
    <row r="224" spans="1:230" s="15" customFormat="1" ht="57" customHeight="1">
      <c r="A224" s="64">
        <v>212</v>
      </c>
      <c r="B224" s="76" t="s">
        <v>516</v>
      </c>
      <c r="C224" s="72" t="s">
        <v>342</v>
      </c>
      <c r="D224" s="77">
        <v>4</v>
      </c>
      <c r="E224" s="82" t="s">
        <v>254</v>
      </c>
      <c r="F224" s="83">
        <v>1918.52</v>
      </c>
      <c r="G224" s="57">
        <v>167</v>
      </c>
      <c r="H224" s="47"/>
      <c r="I224" s="46" t="s">
        <v>39</v>
      </c>
      <c r="J224" s="48">
        <f t="shared" si="70"/>
        <v>1</v>
      </c>
      <c r="K224" s="49" t="s">
        <v>64</v>
      </c>
      <c r="L224" s="49" t="s">
        <v>7</v>
      </c>
      <c r="M224" s="58"/>
      <c r="N224" s="57"/>
      <c r="O224" s="57"/>
      <c r="P224" s="59"/>
      <c r="Q224" s="57"/>
      <c r="R224" s="57"/>
      <c r="S224" s="59"/>
      <c r="T224" s="53"/>
      <c r="U224" s="53"/>
      <c r="V224" s="53"/>
      <c r="W224" s="53"/>
      <c r="X224" s="53"/>
      <c r="Y224" s="53"/>
      <c r="Z224" s="53"/>
      <c r="AA224" s="53"/>
      <c r="AB224" s="53"/>
      <c r="AC224" s="53"/>
      <c r="AD224" s="53"/>
      <c r="AE224" s="53"/>
      <c r="AF224" s="53"/>
      <c r="AG224" s="53"/>
      <c r="AH224" s="53"/>
      <c r="AI224" s="53"/>
      <c r="AJ224" s="53"/>
      <c r="AK224" s="53"/>
      <c r="AL224" s="53"/>
      <c r="AM224" s="53"/>
      <c r="AN224" s="53"/>
      <c r="AO224" s="53"/>
      <c r="AP224" s="53"/>
      <c r="AQ224" s="53"/>
      <c r="AR224" s="53"/>
      <c r="AS224" s="53"/>
      <c r="AT224" s="53"/>
      <c r="AU224" s="53"/>
      <c r="AV224" s="53"/>
      <c r="AW224" s="53"/>
      <c r="AX224" s="53"/>
      <c r="AY224" s="53"/>
      <c r="AZ224" s="53"/>
      <c r="BA224" s="60">
        <f t="shared" si="71"/>
        <v>7674.08</v>
      </c>
      <c r="BB224" s="61">
        <f t="shared" si="72"/>
        <v>7674.08</v>
      </c>
      <c r="BC224" s="56" t="str">
        <f t="shared" si="73"/>
        <v>INR  Seven Thousand Six Hundred &amp; Seventy Four  and Paise Eight Only</v>
      </c>
      <c r="BD224" s="70">
        <v>72129</v>
      </c>
      <c r="BE224" s="73">
        <f t="shared" si="65"/>
        <v>81592.32</v>
      </c>
      <c r="BF224" s="73">
        <f t="shared" si="66"/>
        <v>288516</v>
      </c>
      <c r="BG224" s="73"/>
      <c r="BK224" s="15">
        <f t="shared" si="67"/>
        <v>2170.23</v>
      </c>
      <c r="BL224" s="15">
        <f t="shared" si="59"/>
        <v>369.81</v>
      </c>
      <c r="BM224" s="15">
        <f t="shared" si="60"/>
        <v>2170.23</v>
      </c>
      <c r="BN224" s="73">
        <v>1696</v>
      </c>
      <c r="BO224" s="15">
        <f t="shared" si="68"/>
        <v>1918.52</v>
      </c>
      <c r="HR224" s="16"/>
      <c r="HS224" s="16"/>
      <c r="HT224" s="16"/>
      <c r="HU224" s="16"/>
      <c r="HV224" s="16"/>
    </row>
    <row r="225" spans="1:230" s="15" customFormat="1" ht="99.75">
      <c r="A225" s="64">
        <v>213</v>
      </c>
      <c r="B225" s="76" t="s">
        <v>274</v>
      </c>
      <c r="C225" s="72" t="s">
        <v>343</v>
      </c>
      <c r="D225" s="77">
        <v>2</v>
      </c>
      <c r="E225" s="82" t="s">
        <v>254</v>
      </c>
      <c r="F225" s="83">
        <v>1523.73</v>
      </c>
      <c r="G225" s="57"/>
      <c r="H225" s="47"/>
      <c r="I225" s="46" t="s">
        <v>39</v>
      </c>
      <c r="J225" s="48">
        <f t="shared" si="70"/>
        <v>1</v>
      </c>
      <c r="K225" s="49" t="s">
        <v>64</v>
      </c>
      <c r="L225" s="49" t="s">
        <v>7</v>
      </c>
      <c r="M225" s="58"/>
      <c r="N225" s="57"/>
      <c r="O225" s="57"/>
      <c r="P225" s="59"/>
      <c r="Q225" s="57"/>
      <c r="R225" s="57"/>
      <c r="S225" s="59"/>
      <c r="T225" s="53"/>
      <c r="U225" s="53"/>
      <c r="V225" s="53"/>
      <c r="W225" s="53"/>
      <c r="X225" s="53"/>
      <c r="Y225" s="53"/>
      <c r="Z225" s="53"/>
      <c r="AA225" s="53"/>
      <c r="AB225" s="53"/>
      <c r="AC225" s="53"/>
      <c r="AD225" s="53"/>
      <c r="AE225" s="53"/>
      <c r="AF225" s="53"/>
      <c r="AG225" s="53"/>
      <c r="AH225" s="53"/>
      <c r="AI225" s="53"/>
      <c r="AJ225" s="53"/>
      <c r="AK225" s="53"/>
      <c r="AL225" s="53"/>
      <c r="AM225" s="53"/>
      <c r="AN225" s="53"/>
      <c r="AO225" s="53"/>
      <c r="AP225" s="53"/>
      <c r="AQ225" s="53"/>
      <c r="AR225" s="53"/>
      <c r="AS225" s="53"/>
      <c r="AT225" s="53"/>
      <c r="AU225" s="53"/>
      <c r="AV225" s="53"/>
      <c r="AW225" s="53"/>
      <c r="AX225" s="53"/>
      <c r="AY225" s="53"/>
      <c r="AZ225" s="53"/>
      <c r="BA225" s="60">
        <f t="shared" si="71"/>
        <v>3047.46</v>
      </c>
      <c r="BB225" s="61">
        <f t="shared" si="72"/>
        <v>3047.46</v>
      </c>
      <c r="BC225" s="56" t="str">
        <f t="shared" si="73"/>
        <v>INR  Three Thousand  &amp;Forty Seven  and Paise Forty Six Only</v>
      </c>
      <c r="BD225" s="70">
        <v>4243</v>
      </c>
      <c r="BE225" s="73">
        <f t="shared" si="65"/>
        <v>4799.68</v>
      </c>
      <c r="BF225" s="73">
        <f t="shared" si="66"/>
        <v>8486</v>
      </c>
      <c r="BG225" s="73"/>
      <c r="BK225" s="15">
        <f t="shared" si="67"/>
        <v>1723.64</v>
      </c>
      <c r="BL225" s="15">
        <f t="shared" si="59"/>
        <v>2170.23</v>
      </c>
      <c r="BM225" s="15">
        <f t="shared" si="60"/>
        <v>1723.64</v>
      </c>
      <c r="BN225" s="73">
        <v>1347</v>
      </c>
      <c r="BO225" s="15">
        <f t="shared" si="68"/>
        <v>1523.73</v>
      </c>
      <c r="HR225" s="16"/>
      <c r="HS225" s="16"/>
      <c r="HT225" s="16"/>
      <c r="HU225" s="16"/>
      <c r="HV225" s="16"/>
    </row>
    <row r="226" spans="1:230" s="15" customFormat="1" ht="30.75" customHeight="1">
      <c r="A226" s="64">
        <v>214</v>
      </c>
      <c r="B226" s="76" t="s">
        <v>331</v>
      </c>
      <c r="C226" s="72" t="s">
        <v>344</v>
      </c>
      <c r="D226" s="77">
        <v>2</v>
      </c>
      <c r="E226" s="82" t="s">
        <v>254</v>
      </c>
      <c r="F226" s="83">
        <v>1303.14</v>
      </c>
      <c r="G226" s="57"/>
      <c r="H226" s="47"/>
      <c r="I226" s="46" t="s">
        <v>39</v>
      </c>
      <c r="J226" s="48">
        <f aca="true" t="shared" si="74" ref="J226:J254">IF(I226="Less(-)",-1,1)</f>
        <v>1</v>
      </c>
      <c r="K226" s="49" t="s">
        <v>64</v>
      </c>
      <c r="L226" s="49" t="s">
        <v>7</v>
      </c>
      <c r="M226" s="58"/>
      <c r="N226" s="57"/>
      <c r="O226" s="57"/>
      <c r="P226" s="59"/>
      <c r="Q226" s="57"/>
      <c r="R226" s="57"/>
      <c r="S226" s="59"/>
      <c r="T226" s="53"/>
      <c r="U226" s="53"/>
      <c r="V226" s="53"/>
      <c r="W226" s="53"/>
      <c r="X226" s="53"/>
      <c r="Y226" s="53"/>
      <c r="Z226" s="53"/>
      <c r="AA226" s="53"/>
      <c r="AB226" s="53"/>
      <c r="AC226" s="53"/>
      <c r="AD226" s="53"/>
      <c r="AE226" s="53"/>
      <c r="AF226" s="53"/>
      <c r="AG226" s="53"/>
      <c r="AH226" s="53"/>
      <c r="AI226" s="53"/>
      <c r="AJ226" s="53"/>
      <c r="AK226" s="53"/>
      <c r="AL226" s="53"/>
      <c r="AM226" s="53"/>
      <c r="AN226" s="53"/>
      <c r="AO226" s="53"/>
      <c r="AP226" s="53"/>
      <c r="AQ226" s="53"/>
      <c r="AR226" s="53"/>
      <c r="AS226" s="53"/>
      <c r="AT226" s="53"/>
      <c r="AU226" s="53"/>
      <c r="AV226" s="53"/>
      <c r="AW226" s="53"/>
      <c r="AX226" s="53"/>
      <c r="AY226" s="53"/>
      <c r="AZ226" s="53"/>
      <c r="BA226" s="60">
        <f aca="true" t="shared" si="75" ref="BA226:BA254">total_amount_ba($B$2,$D$2,D226,F226,J226,K226,M226)</f>
        <v>2606.28</v>
      </c>
      <c r="BB226" s="61">
        <f aca="true" t="shared" si="76" ref="BB226:BB254">BA226+SUM(N226:AZ226)</f>
        <v>2606.28</v>
      </c>
      <c r="BC226" s="56" t="str">
        <f aca="true" t="shared" si="77" ref="BC226:BC254">SpellNumber(L226,BB226)</f>
        <v>INR  Two Thousand Six Hundred &amp; Six  and Paise Twenty Eight Only</v>
      </c>
      <c r="BD226" s="70">
        <v>4466</v>
      </c>
      <c r="BE226" s="73">
        <f t="shared" si="65"/>
        <v>5051.94</v>
      </c>
      <c r="BF226" s="73">
        <f t="shared" si="66"/>
        <v>8932</v>
      </c>
      <c r="BG226" s="73"/>
      <c r="BK226" s="15">
        <f t="shared" si="67"/>
        <v>1474.11</v>
      </c>
      <c r="BL226" s="15">
        <f t="shared" si="59"/>
        <v>1723.64</v>
      </c>
      <c r="BM226" s="15">
        <f t="shared" si="60"/>
        <v>1474.11</v>
      </c>
      <c r="BN226" s="73">
        <v>1152</v>
      </c>
      <c r="BO226" s="15">
        <f t="shared" si="68"/>
        <v>1303.14</v>
      </c>
      <c r="HR226" s="16"/>
      <c r="HS226" s="16"/>
      <c r="HT226" s="16"/>
      <c r="HU226" s="16"/>
      <c r="HV226" s="16"/>
    </row>
    <row r="227" spans="1:230" s="15" customFormat="1" ht="107.25" customHeight="1">
      <c r="A227" s="64">
        <v>215</v>
      </c>
      <c r="B227" s="76" t="s">
        <v>332</v>
      </c>
      <c r="C227" s="72" t="s">
        <v>345</v>
      </c>
      <c r="D227" s="86">
        <v>273.5</v>
      </c>
      <c r="E227" s="82" t="s">
        <v>383</v>
      </c>
      <c r="F227" s="83">
        <v>13.57</v>
      </c>
      <c r="G227" s="57"/>
      <c r="H227" s="47"/>
      <c r="I227" s="46" t="s">
        <v>39</v>
      </c>
      <c r="J227" s="48">
        <f t="shared" si="74"/>
        <v>1</v>
      </c>
      <c r="K227" s="49" t="s">
        <v>64</v>
      </c>
      <c r="L227" s="49" t="s">
        <v>7</v>
      </c>
      <c r="M227" s="58"/>
      <c r="N227" s="57"/>
      <c r="O227" s="57"/>
      <c r="P227" s="59"/>
      <c r="Q227" s="57"/>
      <c r="R227" s="57"/>
      <c r="S227" s="59"/>
      <c r="T227" s="53"/>
      <c r="U227" s="53"/>
      <c r="V227" s="53"/>
      <c r="W227" s="53"/>
      <c r="X227" s="53"/>
      <c r="Y227" s="53"/>
      <c r="Z227" s="53"/>
      <c r="AA227" s="53"/>
      <c r="AB227" s="53"/>
      <c r="AC227" s="53"/>
      <c r="AD227" s="53"/>
      <c r="AE227" s="53"/>
      <c r="AF227" s="53"/>
      <c r="AG227" s="53"/>
      <c r="AH227" s="53"/>
      <c r="AI227" s="53"/>
      <c r="AJ227" s="53"/>
      <c r="AK227" s="53"/>
      <c r="AL227" s="53"/>
      <c r="AM227" s="53"/>
      <c r="AN227" s="53"/>
      <c r="AO227" s="53"/>
      <c r="AP227" s="53"/>
      <c r="AQ227" s="53"/>
      <c r="AR227" s="53"/>
      <c r="AS227" s="53"/>
      <c r="AT227" s="53"/>
      <c r="AU227" s="53"/>
      <c r="AV227" s="53"/>
      <c r="AW227" s="53"/>
      <c r="AX227" s="53"/>
      <c r="AY227" s="53"/>
      <c r="AZ227" s="53"/>
      <c r="BA227" s="60">
        <f t="shared" si="75"/>
        <v>3711.4</v>
      </c>
      <c r="BB227" s="61">
        <f t="shared" si="76"/>
        <v>3711.4</v>
      </c>
      <c r="BC227" s="56" t="str">
        <f t="shared" si="77"/>
        <v>INR  Three Thousand Seven Hundred &amp; Eleven  and Paise Forty Only</v>
      </c>
      <c r="BD227" s="70">
        <v>4799</v>
      </c>
      <c r="BE227" s="73">
        <f t="shared" si="65"/>
        <v>5428.63</v>
      </c>
      <c r="BF227" s="73">
        <f t="shared" si="66"/>
        <v>1312526.5</v>
      </c>
      <c r="BG227" s="73"/>
      <c r="BK227" s="15">
        <f t="shared" si="67"/>
        <v>15.35</v>
      </c>
      <c r="BL227" s="15">
        <f t="shared" si="59"/>
        <v>1474.11</v>
      </c>
      <c r="BM227" s="15">
        <f t="shared" si="60"/>
        <v>15.35</v>
      </c>
      <c r="BN227" s="73">
        <v>12</v>
      </c>
      <c r="BO227" s="15">
        <f t="shared" si="68"/>
        <v>13.57</v>
      </c>
      <c r="HR227" s="16"/>
      <c r="HS227" s="16"/>
      <c r="HT227" s="16"/>
      <c r="HU227" s="16"/>
      <c r="HV227" s="16"/>
    </row>
    <row r="228" spans="1:230" s="15" customFormat="1" ht="101.25" customHeight="1">
      <c r="A228" s="64">
        <v>216</v>
      </c>
      <c r="B228" s="76" t="s">
        <v>333</v>
      </c>
      <c r="C228" s="72" t="s">
        <v>346</v>
      </c>
      <c r="D228" s="86">
        <v>273.5</v>
      </c>
      <c r="E228" s="82" t="s">
        <v>383</v>
      </c>
      <c r="F228" s="83">
        <v>290.72</v>
      </c>
      <c r="G228" s="57"/>
      <c r="H228" s="47"/>
      <c r="I228" s="46" t="s">
        <v>39</v>
      </c>
      <c r="J228" s="48">
        <f t="shared" si="74"/>
        <v>1</v>
      </c>
      <c r="K228" s="49" t="s">
        <v>64</v>
      </c>
      <c r="L228" s="49" t="s">
        <v>7</v>
      </c>
      <c r="M228" s="58"/>
      <c r="N228" s="57"/>
      <c r="O228" s="57"/>
      <c r="P228" s="59"/>
      <c r="Q228" s="57"/>
      <c r="R228" s="57"/>
      <c r="S228" s="59"/>
      <c r="T228" s="53"/>
      <c r="U228" s="53"/>
      <c r="V228" s="53"/>
      <c r="W228" s="53"/>
      <c r="X228" s="53"/>
      <c r="Y228" s="53"/>
      <c r="Z228" s="53"/>
      <c r="AA228" s="53"/>
      <c r="AB228" s="53"/>
      <c r="AC228" s="53"/>
      <c r="AD228" s="53"/>
      <c r="AE228" s="53"/>
      <c r="AF228" s="53"/>
      <c r="AG228" s="53"/>
      <c r="AH228" s="53"/>
      <c r="AI228" s="53"/>
      <c r="AJ228" s="53"/>
      <c r="AK228" s="53"/>
      <c r="AL228" s="53"/>
      <c r="AM228" s="53"/>
      <c r="AN228" s="53"/>
      <c r="AO228" s="53"/>
      <c r="AP228" s="53"/>
      <c r="AQ228" s="53"/>
      <c r="AR228" s="53"/>
      <c r="AS228" s="53"/>
      <c r="AT228" s="53"/>
      <c r="AU228" s="53"/>
      <c r="AV228" s="53"/>
      <c r="AW228" s="53"/>
      <c r="AX228" s="53"/>
      <c r="AY228" s="53"/>
      <c r="AZ228" s="53"/>
      <c r="BA228" s="60">
        <f t="shared" si="75"/>
        <v>79511.92</v>
      </c>
      <c r="BB228" s="61">
        <f t="shared" si="76"/>
        <v>79511.92</v>
      </c>
      <c r="BC228" s="56" t="str">
        <f t="shared" si="77"/>
        <v>INR  Seventy Nine Thousand Five Hundred &amp; Eleven  and Paise Ninety Two Only</v>
      </c>
      <c r="BD228" s="70">
        <v>4910</v>
      </c>
      <c r="BE228" s="73">
        <f t="shared" si="65"/>
        <v>5554.19</v>
      </c>
      <c r="BF228" s="73">
        <f t="shared" si="66"/>
        <v>1342885</v>
      </c>
      <c r="BG228" s="73"/>
      <c r="BK228" s="15">
        <f t="shared" si="67"/>
        <v>328.86</v>
      </c>
      <c r="BL228" s="15">
        <f t="shared" si="59"/>
        <v>15.35</v>
      </c>
      <c r="BM228" s="15">
        <f t="shared" si="60"/>
        <v>328.86</v>
      </c>
      <c r="BN228" s="73">
        <v>257</v>
      </c>
      <c r="BO228" s="15">
        <f t="shared" si="68"/>
        <v>290.72</v>
      </c>
      <c r="HR228" s="16"/>
      <c r="HS228" s="16"/>
      <c r="HT228" s="16"/>
      <c r="HU228" s="16"/>
      <c r="HV228" s="16"/>
    </row>
    <row r="229" spans="1:230" s="15" customFormat="1" ht="141.75" customHeight="1">
      <c r="A229" s="64">
        <v>217</v>
      </c>
      <c r="B229" s="76" t="s">
        <v>517</v>
      </c>
      <c r="C229" s="72" t="s">
        <v>347</v>
      </c>
      <c r="D229" s="86">
        <v>399</v>
      </c>
      <c r="E229" s="82" t="s">
        <v>522</v>
      </c>
      <c r="F229" s="83">
        <v>31.33</v>
      </c>
      <c r="G229" s="57"/>
      <c r="H229" s="47"/>
      <c r="I229" s="46" t="s">
        <v>39</v>
      </c>
      <c r="J229" s="48">
        <f t="shared" si="74"/>
        <v>1</v>
      </c>
      <c r="K229" s="49" t="s">
        <v>64</v>
      </c>
      <c r="L229" s="49" t="s">
        <v>7</v>
      </c>
      <c r="M229" s="58"/>
      <c r="N229" s="57"/>
      <c r="O229" s="57"/>
      <c r="P229" s="59"/>
      <c r="Q229" s="57"/>
      <c r="R229" s="57"/>
      <c r="S229" s="59"/>
      <c r="T229" s="53"/>
      <c r="U229" s="53"/>
      <c r="V229" s="53"/>
      <c r="W229" s="53"/>
      <c r="X229" s="53"/>
      <c r="Y229" s="53"/>
      <c r="Z229" s="53"/>
      <c r="AA229" s="53"/>
      <c r="AB229" s="53"/>
      <c r="AC229" s="53"/>
      <c r="AD229" s="53"/>
      <c r="AE229" s="53"/>
      <c r="AF229" s="53"/>
      <c r="AG229" s="53"/>
      <c r="AH229" s="53"/>
      <c r="AI229" s="53"/>
      <c r="AJ229" s="53"/>
      <c r="AK229" s="53"/>
      <c r="AL229" s="53"/>
      <c r="AM229" s="53"/>
      <c r="AN229" s="53"/>
      <c r="AO229" s="53"/>
      <c r="AP229" s="53"/>
      <c r="AQ229" s="53"/>
      <c r="AR229" s="53"/>
      <c r="AS229" s="53"/>
      <c r="AT229" s="53"/>
      <c r="AU229" s="53"/>
      <c r="AV229" s="53"/>
      <c r="AW229" s="53"/>
      <c r="AX229" s="53"/>
      <c r="AY229" s="53"/>
      <c r="AZ229" s="53"/>
      <c r="BA229" s="60">
        <f t="shared" si="75"/>
        <v>12500.67</v>
      </c>
      <c r="BB229" s="61">
        <f t="shared" si="76"/>
        <v>12500.67</v>
      </c>
      <c r="BC229" s="56" t="str">
        <f t="shared" si="77"/>
        <v>INR  Twelve Thousand Five Hundred    and Paise Sixty Seven Only</v>
      </c>
      <c r="BD229" s="70">
        <v>592</v>
      </c>
      <c r="BE229" s="73">
        <f t="shared" si="65"/>
        <v>669.67</v>
      </c>
      <c r="BF229" s="73">
        <f t="shared" si="66"/>
        <v>236208</v>
      </c>
      <c r="BG229" s="73"/>
      <c r="BK229" s="15">
        <f t="shared" si="67"/>
        <v>35.44</v>
      </c>
      <c r="BL229" s="15">
        <f t="shared" si="59"/>
        <v>328.86</v>
      </c>
      <c r="BM229" s="15">
        <f t="shared" si="60"/>
        <v>35.44</v>
      </c>
      <c r="BN229" s="73">
        <v>27.7</v>
      </c>
      <c r="BO229" s="15">
        <f t="shared" si="68"/>
        <v>31.33</v>
      </c>
      <c r="HR229" s="16"/>
      <c r="HS229" s="16"/>
      <c r="HT229" s="16"/>
      <c r="HU229" s="16"/>
      <c r="HV229" s="16"/>
    </row>
    <row r="230" spans="1:230" s="15" customFormat="1" ht="135">
      <c r="A230" s="64">
        <v>218</v>
      </c>
      <c r="B230" s="76" t="s">
        <v>518</v>
      </c>
      <c r="C230" s="72" t="s">
        <v>348</v>
      </c>
      <c r="D230" s="86">
        <v>57</v>
      </c>
      <c r="E230" s="82" t="s">
        <v>522</v>
      </c>
      <c r="F230" s="83">
        <v>461.53</v>
      </c>
      <c r="G230" s="57"/>
      <c r="H230" s="47"/>
      <c r="I230" s="46" t="s">
        <v>39</v>
      </c>
      <c r="J230" s="48">
        <f t="shared" si="74"/>
        <v>1</v>
      </c>
      <c r="K230" s="49" t="s">
        <v>64</v>
      </c>
      <c r="L230" s="49" t="s">
        <v>7</v>
      </c>
      <c r="M230" s="58"/>
      <c r="N230" s="57"/>
      <c r="O230" s="57"/>
      <c r="P230" s="59"/>
      <c r="Q230" s="57"/>
      <c r="R230" s="57"/>
      <c r="S230" s="59"/>
      <c r="T230" s="53"/>
      <c r="U230" s="53"/>
      <c r="V230" s="53"/>
      <c r="W230" s="53"/>
      <c r="X230" s="53"/>
      <c r="Y230" s="53"/>
      <c r="Z230" s="53"/>
      <c r="AA230" s="53"/>
      <c r="AB230" s="53"/>
      <c r="AC230" s="53"/>
      <c r="AD230" s="53"/>
      <c r="AE230" s="53"/>
      <c r="AF230" s="53"/>
      <c r="AG230" s="53"/>
      <c r="AH230" s="53"/>
      <c r="AI230" s="53"/>
      <c r="AJ230" s="53"/>
      <c r="AK230" s="53"/>
      <c r="AL230" s="53"/>
      <c r="AM230" s="53"/>
      <c r="AN230" s="53"/>
      <c r="AO230" s="53"/>
      <c r="AP230" s="53"/>
      <c r="AQ230" s="53"/>
      <c r="AR230" s="53"/>
      <c r="AS230" s="53"/>
      <c r="AT230" s="53"/>
      <c r="AU230" s="53"/>
      <c r="AV230" s="53"/>
      <c r="AW230" s="53"/>
      <c r="AX230" s="53"/>
      <c r="AY230" s="53"/>
      <c r="AZ230" s="53"/>
      <c r="BA230" s="60">
        <f t="shared" si="75"/>
        <v>26307.21</v>
      </c>
      <c r="BB230" s="61">
        <f t="shared" si="76"/>
        <v>26307.21</v>
      </c>
      <c r="BC230" s="56" t="str">
        <f t="shared" si="77"/>
        <v>INR  Twenty Six Thousand Three Hundred &amp; Seven  and Paise Twenty One Only</v>
      </c>
      <c r="BD230" s="70">
        <v>604</v>
      </c>
      <c r="BE230" s="73">
        <f t="shared" si="65"/>
        <v>683.24</v>
      </c>
      <c r="BF230" s="73">
        <f t="shared" si="66"/>
        <v>34428</v>
      </c>
      <c r="BG230" s="73"/>
      <c r="BK230" s="15">
        <f t="shared" si="67"/>
        <v>522.08</v>
      </c>
      <c r="BL230" s="15">
        <f t="shared" si="59"/>
        <v>35.44</v>
      </c>
      <c r="BM230" s="15">
        <f t="shared" si="60"/>
        <v>522.08</v>
      </c>
      <c r="BN230" s="73">
        <v>408</v>
      </c>
      <c r="BO230" s="15">
        <f t="shared" si="68"/>
        <v>461.53</v>
      </c>
      <c r="HR230" s="16"/>
      <c r="HS230" s="16"/>
      <c r="HT230" s="16"/>
      <c r="HU230" s="16"/>
      <c r="HV230" s="16"/>
    </row>
    <row r="231" spans="1:230" s="15" customFormat="1" ht="269.25" customHeight="1">
      <c r="A231" s="64">
        <v>219</v>
      </c>
      <c r="B231" s="76" t="s">
        <v>519</v>
      </c>
      <c r="C231" s="72" t="s">
        <v>349</v>
      </c>
      <c r="D231" s="86">
        <v>0.186</v>
      </c>
      <c r="E231" s="87" t="s">
        <v>523</v>
      </c>
      <c r="F231" s="87">
        <v>82128.51</v>
      </c>
      <c r="G231" s="57"/>
      <c r="H231" s="47"/>
      <c r="I231" s="46" t="s">
        <v>39</v>
      </c>
      <c r="J231" s="48">
        <f t="shared" si="74"/>
        <v>1</v>
      </c>
      <c r="K231" s="49" t="s">
        <v>64</v>
      </c>
      <c r="L231" s="49" t="s">
        <v>7</v>
      </c>
      <c r="M231" s="58"/>
      <c r="N231" s="57"/>
      <c r="O231" s="57"/>
      <c r="P231" s="59"/>
      <c r="Q231" s="57"/>
      <c r="R231" s="57"/>
      <c r="S231" s="59"/>
      <c r="T231" s="53"/>
      <c r="U231" s="53"/>
      <c r="V231" s="53"/>
      <c r="W231" s="53"/>
      <c r="X231" s="53"/>
      <c r="Y231" s="53"/>
      <c r="Z231" s="53"/>
      <c r="AA231" s="53"/>
      <c r="AB231" s="53"/>
      <c r="AC231" s="53"/>
      <c r="AD231" s="53"/>
      <c r="AE231" s="53"/>
      <c r="AF231" s="53"/>
      <c r="AG231" s="53"/>
      <c r="AH231" s="53"/>
      <c r="AI231" s="53"/>
      <c r="AJ231" s="53"/>
      <c r="AK231" s="53"/>
      <c r="AL231" s="53"/>
      <c r="AM231" s="53"/>
      <c r="AN231" s="53"/>
      <c r="AO231" s="53"/>
      <c r="AP231" s="53"/>
      <c r="AQ231" s="53"/>
      <c r="AR231" s="53"/>
      <c r="AS231" s="53"/>
      <c r="AT231" s="53"/>
      <c r="AU231" s="53"/>
      <c r="AV231" s="53"/>
      <c r="AW231" s="53"/>
      <c r="AX231" s="53"/>
      <c r="AY231" s="53"/>
      <c r="AZ231" s="53"/>
      <c r="BA231" s="60">
        <f t="shared" si="75"/>
        <v>15275.9</v>
      </c>
      <c r="BB231" s="61">
        <f t="shared" si="76"/>
        <v>15275.9</v>
      </c>
      <c r="BC231" s="56" t="str">
        <f t="shared" si="77"/>
        <v>INR  Fifteen Thousand Two Hundred &amp; Seventy Five  and Paise Ninety Only</v>
      </c>
      <c r="BD231" s="70">
        <v>616</v>
      </c>
      <c r="BE231" s="73">
        <f t="shared" si="65"/>
        <v>696.82</v>
      </c>
      <c r="BF231" s="73">
        <f t="shared" si="66"/>
        <v>114.58</v>
      </c>
      <c r="BG231" s="73"/>
      <c r="BK231" s="15">
        <f t="shared" si="67"/>
        <v>92903.77</v>
      </c>
      <c r="BL231" s="15">
        <f t="shared" si="59"/>
        <v>522.08</v>
      </c>
      <c r="BM231" s="15">
        <f t="shared" si="60"/>
        <v>92903.77</v>
      </c>
      <c r="BN231" s="73">
        <v>72603</v>
      </c>
      <c r="BO231" s="15">
        <f t="shared" si="68"/>
        <v>82128.51</v>
      </c>
      <c r="HR231" s="16"/>
      <c r="HS231" s="16"/>
      <c r="HT231" s="16"/>
      <c r="HU231" s="16"/>
      <c r="HV231" s="16"/>
    </row>
    <row r="232" spans="1:230" s="15" customFormat="1" ht="97.5" customHeight="1">
      <c r="A232" s="64">
        <v>220</v>
      </c>
      <c r="B232" s="76" t="s">
        <v>520</v>
      </c>
      <c r="C232" s="72" t="s">
        <v>350</v>
      </c>
      <c r="D232" s="86">
        <v>10.5</v>
      </c>
      <c r="E232" s="87" t="s">
        <v>267</v>
      </c>
      <c r="F232" s="87">
        <v>1105.18</v>
      </c>
      <c r="G232" s="57"/>
      <c r="H232" s="47"/>
      <c r="I232" s="46" t="s">
        <v>39</v>
      </c>
      <c r="J232" s="48">
        <f t="shared" si="74"/>
        <v>1</v>
      </c>
      <c r="K232" s="49" t="s">
        <v>64</v>
      </c>
      <c r="L232" s="49" t="s">
        <v>7</v>
      </c>
      <c r="M232" s="58"/>
      <c r="N232" s="57"/>
      <c r="O232" s="57"/>
      <c r="P232" s="59"/>
      <c r="Q232" s="57"/>
      <c r="R232" s="57"/>
      <c r="S232" s="59"/>
      <c r="T232" s="53"/>
      <c r="U232" s="53"/>
      <c r="V232" s="53"/>
      <c r="W232" s="53"/>
      <c r="X232" s="53"/>
      <c r="Y232" s="53"/>
      <c r="Z232" s="53"/>
      <c r="AA232" s="53"/>
      <c r="AB232" s="53"/>
      <c r="AC232" s="53"/>
      <c r="AD232" s="53"/>
      <c r="AE232" s="53"/>
      <c r="AF232" s="53"/>
      <c r="AG232" s="53"/>
      <c r="AH232" s="53"/>
      <c r="AI232" s="53"/>
      <c r="AJ232" s="53"/>
      <c r="AK232" s="53"/>
      <c r="AL232" s="53"/>
      <c r="AM232" s="53"/>
      <c r="AN232" s="53"/>
      <c r="AO232" s="53"/>
      <c r="AP232" s="53"/>
      <c r="AQ232" s="53"/>
      <c r="AR232" s="53"/>
      <c r="AS232" s="53"/>
      <c r="AT232" s="53"/>
      <c r="AU232" s="53"/>
      <c r="AV232" s="53"/>
      <c r="AW232" s="53"/>
      <c r="AX232" s="53"/>
      <c r="AY232" s="53"/>
      <c r="AZ232" s="53"/>
      <c r="BA232" s="60">
        <f t="shared" si="75"/>
        <v>11604.39</v>
      </c>
      <c r="BB232" s="61">
        <f t="shared" si="76"/>
        <v>11604.39</v>
      </c>
      <c r="BC232" s="56" t="str">
        <f t="shared" si="77"/>
        <v>INR  Eleven Thousand Six Hundred &amp; Four  and Paise Thirty Nine Only</v>
      </c>
      <c r="BD232" s="70">
        <v>628</v>
      </c>
      <c r="BE232" s="73">
        <f t="shared" si="65"/>
        <v>710.39</v>
      </c>
      <c r="BF232" s="73">
        <f t="shared" si="66"/>
        <v>6594</v>
      </c>
      <c r="BG232" s="73"/>
      <c r="BK232" s="15">
        <f t="shared" si="67"/>
        <v>1250.18</v>
      </c>
      <c r="BL232" s="15">
        <f t="shared" si="59"/>
        <v>92903.77</v>
      </c>
      <c r="BM232" s="15">
        <f t="shared" si="60"/>
        <v>1250.18</v>
      </c>
      <c r="BN232" s="73">
        <v>977</v>
      </c>
      <c r="BO232" s="15">
        <f t="shared" si="68"/>
        <v>1105.18</v>
      </c>
      <c r="HR232" s="16"/>
      <c r="HS232" s="16"/>
      <c r="HT232" s="16"/>
      <c r="HU232" s="16"/>
      <c r="HV232" s="16"/>
    </row>
    <row r="233" spans="1:230" s="15" customFormat="1" ht="157.5">
      <c r="A233" s="64">
        <v>221</v>
      </c>
      <c r="B233" s="103" t="s">
        <v>556</v>
      </c>
      <c r="C233" s="72" t="s">
        <v>351</v>
      </c>
      <c r="D233" s="90">
        <v>4</v>
      </c>
      <c r="E233" s="89" t="s">
        <v>253</v>
      </c>
      <c r="F233" s="88">
        <v>2995.42</v>
      </c>
      <c r="G233" s="57">
        <v>104</v>
      </c>
      <c r="H233" s="47"/>
      <c r="I233" s="46" t="s">
        <v>39</v>
      </c>
      <c r="J233" s="48">
        <f t="shared" si="74"/>
        <v>1</v>
      </c>
      <c r="K233" s="49" t="s">
        <v>64</v>
      </c>
      <c r="L233" s="49" t="s">
        <v>7</v>
      </c>
      <c r="M233" s="58"/>
      <c r="N233" s="57"/>
      <c r="O233" s="57"/>
      <c r="P233" s="59"/>
      <c r="Q233" s="57"/>
      <c r="R233" s="57"/>
      <c r="S233" s="59"/>
      <c r="T233" s="53"/>
      <c r="U233" s="53"/>
      <c r="V233" s="53"/>
      <c r="W233" s="53"/>
      <c r="X233" s="53"/>
      <c r="Y233" s="53"/>
      <c r="Z233" s="53"/>
      <c r="AA233" s="53"/>
      <c r="AB233" s="53"/>
      <c r="AC233" s="53"/>
      <c r="AD233" s="53"/>
      <c r="AE233" s="53"/>
      <c r="AF233" s="53"/>
      <c r="AG233" s="53"/>
      <c r="AH233" s="53"/>
      <c r="AI233" s="53"/>
      <c r="AJ233" s="53"/>
      <c r="AK233" s="53"/>
      <c r="AL233" s="53"/>
      <c r="AM233" s="53"/>
      <c r="AN233" s="53"/>
      <c r="AO233" s="53"/>
      <c r="AP233" s="53"/>
      <c r="AQ233" s="53"/>
      <c r="AR233" s="53"/>
      <c r="AS233" s="53"/>
      <c r="AT233" s="53"/>
      <c r="AU233" s="53"/>
      <c r="AV233" s="53"/>
      <c r="AW233" s="53"/>
      <c r="AX233" s="53"/>
      <c r="AY233" s="53"/>
      <c r="AZ233" s="53"/>
      <c r="BA233" s="60">
        <f t="shared" si="75"/>
        <v>11981.68</v>
      </c>
      <c r="BB233" s="61">
        <f t="shared" si="76"/>
        <v>11981.68</v>
      </c>
      <c r="BC233" s="56" t="str">
        <f t="shared" si="77"/>
        <v>INR  Eleven Thousand Nine Hundred &amp; Eighty One  and Paise Sixty Eight Only</v>
      </c>
      <c r="BD233" s="70">
        <v>640</v>
      </c>
      <c r="BE233" s="73">
        <f t="shared" si="65"/>
        <v>723.97</v>
      </c>
      <c r="BF233" s="73">
        <f t="shared" si="66"/>
        <v>2560</v>
      </c>
      <c r="BG233" s="73"/>
      <c r="BK233" s="15">
        <f t="shared" si="67"/>
        <v>3388.42</v>
      </c>
      <c r="BL233" s="15">
        <f t="shared" si="59"/>
        <v>1250.18</v>
      </c>
      <c r="BM233" s="15">
        <f t="shared" si="60"/>
        <v>3388.42</v>
      </c>
      <c r="BN233" s="73">
        <v>2648</v>
      </c>
      <c r="BO233" s="15">
        <f t="shared" si="68"/>
        <v>2995.42</v>
      </c>
      <c r="HR233" s="16"/>
      <c r="HS233" s="16"/>
      <c r="HT233" s="16"/>
      <c r="HU233" s="16"/>
      <c r="HV233" s="16"/>
    </row>
    <row r="234" spans="1:230" s="15" customFormat="1" ht="117" customHeight="1">
      <c r="A234" s="64">
        <v>222</v>
      </c>
      <c r="B234" s="99" t="s">
        <v>524</v>
      </c>
      <c r="C234" s="72" t="s">
        <v>352</v>
      </c>
      <c r="D234" s="90">
        <v>150</v>
      </c>
      <c r="E234" s="89" t="s">
        <v>253</v>
      </c>
      <c r="F234" s="88">
        <v>183.25</v>
      </c>
      <c r="G234" s="57"/>
      <c r="H234" s="47"/>
      <c r="I234" s="46" t="s">
        <v>39</v>
      </c>
      <c r="J234" s="48">
        <f t="shared" si="74"/>
        <v>1</v>
      </c>
      <c r="K234" s="49" t="s">
        <v>64</v>
      </c>
      <c r="L234" s="49" t="s">
        <v>7</v>
      </c>
      <c r="M234" s="58"/>
      <c r="N234" s="57"/>
      <c r="O234" s="57"/>
      <c r="P234" s="59"/>
      <c r="Q234" s="57"/>
      <c r="R234" s="57"/>
      <c r="S234" s="59"/>
      <c r="T234" s="53"/>
      <c r="U234" s="53"/>
      <c r="V234" s="53"/>
      <c r="W234" s="53"/>
      <c r="X234" s="53"/>
      <c r="Y234" s="53"/>
      <c r="Z234" s="53"/>
      <c r="AA234" s="53"/>
      <c r="AB234" s="53"/>
      <c r="AC234" s="53"/>
      <c r="AD234" s="53"/>
      <c r="AE234" s="53"/>
      <c r="AF234" s="53"/>
      <c r="AG234" s="53"/>
      <c r="AH234" s="53"/>
      <c r="AI234" s="53"/>
      <c r="AJ234" s="53"/>
      <c r="AK234" s="53"/>
      <c r="AL234" s="53"/>
      <c r="AM234" s="53"/>
      <c r="AN234" s="53"/>
      <c r="AO234" s="53"/>
      <c r="AP234" s="53"/>
      <c r="AQ234" s="53"/>
      <c r="AR234" s="53"/>
      <c r="AS234" s="53"/>
      <c r="AT234" s="53"/>
      <c r="AU234" s="53"/>
      <c r="AV234" s="53"/>
      <c r="AW234" s="53"/>
      <c r="AX234" s="53"/>
      <c r="AY234" s="53"/>
      <c r="AZ234" s="53"/>
      <c r="BA234" s="60">
        <f t="shared" si="75"/>
        <v>27487.5</v>
      </c>
      <c r="BB234" s="61">
        <f t="shared" si="76"/>
        <v>27487.5</v>
      </c>
      <c r="BC234" s="56" t="str">
        <f t="shared" si="77"/>
        <v>INR  Twenty Seven Thousand Four Hundred &amp; Eighty Seven  and Paise Fifty Only</v>
      </c>
      <c r="BD234" s="70">
        <v>175</v>
      </c>
      <c r="BE234" s="73">
        <f t="shared" si="65"/>
        <v>197.96</v>
      </c>
      <c r="BF234" s="73">
        <f t="shared" si="66"/>
        <v>26250</v>
      </c>
      <c r="BG234" s="73"/>
      <c r="BK234" s="15">
        <f t="shared" si="67"/>
        <v>207.29</v>
      </c>
      <c r="BL234" s="15">
        <f t="shared" si="59"/>
        <v>3388.42</v>
      </c>
      <c r="BM234" s="15">
        <f t="shared" si="60"/>
        <v>207.29</v>
      </c>
      <c r="BN234" s="73">
        <v>162</v>
      </c>
      <c r="BO234" s="15">
        <f t="shared" si="68"/>
        <v>183.25</v>
      </c>
      <c r="HR234" s="16"/>
      <c r="HS234" s="16"/>
      <c r="HT234" s="16"/>
      <c r="HU234" s="16"/>
      <c r="HV234" s="16"/>
    </row>
    <row r="235" spans="1:230" s="15" customFormat="1" ht="99.75">
      <c r="A235" s="64">
        <v>223</v>
      </c>
      <c r="B235" s="99" t="s">
        <v>525</v>
      </c>
      <c r="C235" s="72" t="s">
        <v>353</v>
      </c>
      <c r="D235" s="90">
        <v>20</v>
      </c>
      <c r="E235" s="89" t="s">
        <v>253</v>
      </c>
      <c r="F235" s="88">
        <v>67.87</v>
      </c>
      <c r="G235" s="57"/>
      <c r="H235" s="47"/>
      <c r="I235" s="46" t="s">
        <v>39</v>
      </c>
      <c r="J235" s="48">
        <f t="shared" si="74"/>
        <v>1</v>
      </c>
      <c r="K235" s="49" t="s">
        <v>64</v>
      </c>
      <c r="L235" s="49" t="s">
        <v>7</v>
      </c>
      <c r="M235" s="58"/>
      <c r="N235" s="57"/>
      <c r="O235" s="57"/>
      <c r="P235" s="59"/>
      <c r="Q235" s="57"/>
      <c r="R235" s="57"/>
      <c r="S235" s="59"/>
      <c r="T235" s="53"/>
      <c r="U235" s="53"/>
      <c r="V235" s="53"/>
      <c r="W235" s="53"/>
      <c r="X235" s="53"/>
      <c r="Y235" s="53"/>
      <c r="Z235" s="53"/>
      <c r="AA235" s="53"/>
      <c r="AB235" s="53"/>
      <c r="AC235" s="53"/>
      <c r="AD235" s="53"/>
      <c r="AE235" s="53"/>
      <c r="AF235" s="53"/>
      <c r="AG235" s="53"/>
      <c r="AH235" s="53"/>
      <c r="AI235" s="53"/>
      <c r="AJ235" s="53"/>
      <c r="AK235" s="53"/>
      <c r="AL235" s="53"/>
      <c r="AM235" s="53"/>
      <c r="AN235" s="53"/>
      <c r="AO235" s="53"/>
      <c r="AP235" s="53"/>
      <c r="AQ235" s="53"/>
      <c r="AR235" s="53"/>
      <c r="AS235" s="53"/>
      <c r="AT235" s="53"/>
      <c r="AU235" s="53"/>
      <c r="AV235" s="53"/>
      <c r="AW235" s="53"/>
      <c r="AX235" s="53"/>
      <c r="AY235" s="53"/>
      <c r="AZ235" s="53"/>
      <c r="BA235" s="60">
        <f t="shared" si="75"/>
        <v>1357.4</v>
      </c>
      <c r="BB235" s="61">
        <f t="shared" si="76"/>
        <v>1357.4</v>
      </c>
      <c r="BC235" s="56" t="str">
        <f t="shared" si="77"/>
        <v>INR  One Thousand Three Hundred &amp; Fifty Seven  and Paise Forty Only</v>
      </c>
      <c r="BD235" s="70">
        <v>75572</v>
      </c>
      <c r="BE235" s="73">
        <f t="shared" si="65"/>
        <v>85487.05</v>
      </c>
      <c r="BF235" s="73">
        <f t="shared" si="66"/>
        <v>1511440</v>
      </c>
      <c r="BG235" s="73"/>
      <c r="BK235" s="15">
        <f t="shared" si="67"/>
        <v>76.77</v>
      </c>
      <c r="BL235" s="15">
        <f t="shared" si="59"/>
        <v>207.29</v>
      </c>
      <c r="BM235" s="15">
        <f t="shared" si="60"/>
        <v>76.77</v>
      </c>
      <c r="BN235" s="73">
        <v>60</v>
      </c>
      <c r="BO235" s="15">
        <f t="shared" si="68"/>
        <v>67.87</v>
      </c>
      <c r="HR235" s="16"/>
      <c r="HS235" s="16"/>
      <c r="HT235" s="16"/>
      <c r="HU235" s="16"/>
      <c r="HV235" s="16"/>
    </row>
    <row r="236" spans="1:230" s="15" customFormat="1" ht="100.5" customHeight="1">
      <c r="A236" s="64">
        <v>224</v>
      </c>
      <c r="B236" s="99" t="s">
        <v>526</v>
      </c>
      <c r="C236" s="72" t="s">
        <v>354</v>
      </c>
      <c r="D236" s="90">
        <v>2</v>
      </c>
      <c r="E236" s="89" t="s">
        <v>255</v>
      </c>
      <c r="F236" s="88">
        <v>313.34</v>
      </c>
      <c r="G236" s="57"/>
      <c r="H236" s="47"/>
      <c r="I236" s="46" t="s">
        <v>39</v>
      </c>
      <c r="J236" s="48">
        <f t="shared" si="74"/>
        <v>1</v>
      </c>
      <c r="K236" s="49" t="s">
        <v>64</v>
      </c>
      <c r="L236" s="49" t="s">
        <v>7</v>
      </c>
      <c r="M236" s="58"/>
      <c r="N236" s="57"/>
      <c r="O236" s="57"/>
      <c r="P236" s="59"/>
      <c r="Q236" s="57"/>
      <c r="R236" s="57"/>
      <c r="S236" s="59"/>
      <c r="T236" s="53"/>
      <c r="U236" s="53"/>
      <c r="V236" s="53"/>
      <c r="W236" s="53"/>
      <c r="X236" s="53"/>
      <c r="Y236" s="53"/>
      <c r="Z236" s="53"/>
      <c r="AA236" s="53"/>
      <c r="AB236" s="53"/>
      <c r="AC236" s="53"/>
      <c r="AD236" s="53"/>
      <c r="AE236" s="53"/>
      <c r="AF236" s="53"/>
      <c r="AG236" s="53"/>
      <c r="AH236" s="53"/>
      <c r="AI236" s="53"/>
      <c r="AJ236" s="53"/>
      <c r="AK236" s="53"/>
      <c r="AL236" s="53"/>
      <c r="AM236" s="53"/>
      <c r="AN236" s="53"/>
      <c r="AO236" s="53"/>
      <c r="AP236" s="53"/>
      <c r="AQ236" s="53"/>
      <c r="AR236" s="53"/>
      <c r="AS236" s="53"/>
      <c r="AT236" s="53"/>
      <c r="AU236" s="53"/>
      <c r="AV236" s="53"/>
      <c r="AW236" s="53"/>
      <c r="AX236" s="53"/>
      <c r="AY236" s="53"/>
      <c r="AZ236" s="53"/>
      <c r="BA236" s="60">
        <f t="shared" si="75"/>
        <v>626.68</v>
      </c>
      <c r="BB236" s="61">
        <f t="shared" si="76"/>
        <v>626.68</v>
      </c>
      <c r="BC236" s="56" t="str">
        <f t="shared" si="77"/>
        <v>INR  Six Hundred &amp; Twenty Six  and Paise Sixty Eight Only</v>
      </c>
      <c r="BD236" s="70">
        <v>75772</v>
      </c>
      <c r="BE236" s="73">
        <f t="shared" si="65"/>
        <v>85713.29</v>
      </c>
      <c r="BF236" s="73">
        <f t="shared" si="66"/>
        <v>151544</v>
      </c>
      <c r="BG236" s="73"/>
      <c r="BK236" s="15">
        <f t="shared" si="67"/>
        <v>354.45</v>
      </c>
      <c r="BL236" s="15">
        <f t="shared" si="59"/>
        <v>76.77</v>
      </c>
      <c r="BM236" s="15">
        <f t="shared" si="60"/>
        <v>354.45</v>
      </c>
      <c r="BN236" s="73">
        <v>277</v>
      </c>
      <c r="BO236" s="15">
        <f t="shared" si="68"/>
        <v>313.34</v>
      </c>
      <c r="HR236" s="16"/>
      <c r="HS236" s="16"/>
      <c r="HT236" s="16"/>
      <c r="HU236" s="16"/>
      <c r="HV236" s="16"/>
    </row>
    <row r="237" spans="1:230" s="15" customFormat="1" ht="52.5" customHeight="1">
      <c r="A237" s="64">
        <v>225</v>
      </c>
      <c r="B237" s="99" t="s">
        <v>527</v>
      </c>
      <c r="C237" s="72" t="s">
        <v>355</v>
      </c>
      <c r="D237" s="90">
        <v>12</v>
      </c>
      <c r="E237" s="89" t="s">
        <v>255</v>
      </c>
      <c r="F237" s="88">
        <v>923.06</v>
      </c>
      <c r="G237" s="57"/>
      <c r="H237" s="47"/>
      <c r="I237" s="46" t="s">
        <v>39</v>
      </c>
      <c r="J237" s="48">
        <f t="shared" si="74"/>
        <v>1</v>
      </c>
      <c r="K237" s="49" t="s">
        <v>64</v>
      </c>
      <c r="L237" s="49" t="s">
        <v>7</v>
      </c>
      <c r="M237" s="58"/>
      <c r="N237" s="57"/>
      <c r="O237" s="57"/>
      <c r="P237" s="59"/>
      <c r="Q237" s="57"/>
      <c r="R237" s="57"/>
      <c r="S237" s="59"/>
      <c r="T237" s="53"/>
      <c r="U237" s="53"/>
      <c r="V237" s="53"/>
      <c r="W237" s="53"/>
      <c r="X237" s="53"/>
      <c r="Y237" s="53"/>
      <c r="Z237" s="53"/>
      <c r="AA237" s="53"/>
      <c r="AB237" s="53"/>
      <c r="AC237" s="53"/>
      <c r="AD237" s="53"/>
      <c r="AE237" s="53"/>
      <c r="AF237" s="53"/>
      <c r="AG237" s="53"/>
      <c r="AH237" s="53"/>
      <c r="AI237" s="53"/>
      <c r="AJ237" s="53"/>
      <c r="AK237" s="53"/>
      <c r="AL237" s="53"/>
      <c r="AM237" s="53"/>
      <c r="AN237" s="53"/>
      <c r="AO237" s="53"/>
      <c r="AP237" s="53"/>
      <c r="AQ237" s="53"/>
      <c r="AR237" s="53"/>
      <c r="AS237" s="53"/>
      <c r="AT237" s="53"/>
      <c r="AU237" s="53"/>
      <c r="AV237" s="53"/>
      <c r="AW237" s="53"/>
      <c r="AX237" s="53"/>
      <c r="AY237" s="53"/>
      <c r="AZ237" s="53"/>
      <c r="BA237" s="60">
        <f t="shared" si="75"/>
        <v>11076.72</v>
      </c>
      <c r="BB237" s="61">
        <f t="shared" si="76"/>
        <v>11076.72</v>
      </c>
      <c r="BC237" s="56" t="str">
        <f t="shared" si="77"/>
        <v>INR  Eleven Thousand  &amp;Seventy Six  and Paise Seventy Two Only</v>
      </c>
      <c r="BD237" s="70">
        <v>75972</v>
      </c>
      <c r="BE237" s="73">
        <f t="shared" si="65"/>
        <v>85939.53</v>
      </c>
      <c r="BF237" s="73">
        <f t="shared" si="66"/>
        <v>911664</v>
      </c>
      <c r="BG237" s="73"/>
      <c r="BK237" s="15">
        <f t="shared" si="67"/>
        <v>1044.17</v>
      </c>
      <c r="BL237" s="15">
        <f t="shared" si="59"/>
        <v>354.45</v>
      </c>
      <c r="BM237" s="15">
        <f t="shared" si="60"/>
        <v>1044.17</v>
      </c>
      <c r="BN237" s="73">
        <v>816</v>
      </c>
      <c r="BO237" s="15">
        <f t="shared" si="68"/>
        <v>923.06</v>
      </c>
      <c r="HR237" s="16"/>
      <c r="HS237" s="16"/>
      <c r="HT237" s="16"/>
      <c r="HU237" s="16"/>
      <c r="HV237" s="16"/>
    </row>
    <row r="238" spans="1:230" s="15" customFormat="1" ht="99.75">
      <c r="A238" s="64">
        <v>226</v>
      </c>
      <c r="B238" s="99" t="s">
        <v>557</v>
      </c>
      <c r="C238" s="72" t="s">
        <v>356</v>
      </c>
      <c r="D238" s="90">
        <v>2</v>
      </c>
      <c r="E238" s="89" t="s">
        <v>255</v>
      </c>
      <c r="F238" s="88">
        <v>1151.56</v>
      </c>
      <c r="G238" s="57"/>
      <c r="H238" s="47"/>
      <c r="I238" s="46" t="s">
        <v>39</v>
      </c>
      <c r="J238" s="48">
        <f t="shared" si="74"/>
        <v>1</v>
      </c>
      <c r="K238" s="49" t="s">
        <v>64</v>
      </c>
      <c r="L238" s="49" t="s">
        <v>7</v>
      </c>
      <c r="M238" s="58"/>
      <c r="N238" s="57"/>
      <c r="O238" s="57"/>
      <c r="P238" s="59"/>
      <c r="Q238" s="57"/>
      <c r="R238" s="57"/>
      <c r="S238" s="59"/>
      <c r="T238" s="53"/>
      <c r="U238" s="53"/>
      <c r="V238" s="53"/>
      <c r="W238" s="53"/>
      <c r="X238" s="53"/>
      <c r="Y238" s="53"/>
      <c r="Z238" s="53"/>
      <c r="AA238" s="53"/>
      <c r="AB238" s="53"/>
      <c r="AC238" s="53"/>
      <c r="AD238" s="53"/>
      <c r="AE238" s="53"/>
      <c r="AF238" s="53"/>
      <c r="AG238" s="53"/>
      <c r="AH238" s="53"/>
      <c r="AI238" s="53"/>
      <c r="AJ238" s="53"/>
      <c r="AK238" s="53"/>
      <c r="AL238" s="53"/>
      <c r="AM238" s="53"/>
      <c r="AN238" s="53"/>
      <c r="AO238" s="53"/>
      <c r="AP238" s="53"/>
      <c r="AQ238" s="53"/>
      <c r="AR238" s="53"/>
      <c r="AS238" s="53"/>
      <c r="AT238" s="53"/>
      <c r="AU238" s="53"/>
      <c r="AV238" s="53"/>
      <c r="AW238" s="53"/>
      <c r="AX238" s="53"/>
      <c r="AY238" s="53"/>
      <c r="AZ238" s="53"/>
      <c r="BA238" s="60">
        <f t="shared" si="75"/>
        <v>2303.12</v>
      </c>
      <c r="BB238" s="61">
        <f t="shared" si="76"/>
        <v>2303.12</v>
      </c>
      <c r="BC238" s="56" t="str">
        <f t="shared" si="77"/>
        <v>INR  Two Thousand Three Hundred &amp; Three  and Paise Twelve Only</v>
      </c>
      <c r="BD238" s="70">
        <v>76172</v>
      </c>
      <c r="BE238" s="73">
        <f t="shared" si="65"/>
        <v>86165.77</v>
      </c>
      <c r="BF238" s="73">
        <f t="shared" si="66"/>
        <v>152344</v>
      </c>
      <c r="BG238" s="73"/>
      <c r="BK238" s="15">
        <f t="shared" si="67"/>
        <v>1302.64</v>
      </c>
      <c r="BL238" s="15">
        <f t="shared" si="59"/>
        <v>1044.17</v>
      </c>
      <c r="BM238" s="15">
        <f t="shared" si="60"/>
        <v>1302.64</v>
      </c>
      <c r="BN238" s="73">
        <v>1018</v>
      </c>
      <c r="BO238" s="15">
        <f t="shared" si="68"/>
        <v>1151.56</v>
      </c>
      <c r="HR238" s="16"/>
      <c r="HS238" s="16"/>
      <c r="HT238" s="16"/>
      <c r="HU238" s="16"/>
      <c r="HV238" s="16"/>
    </row>
    <row r="239" spans="1:230" s="15" customFormat="1" ht="111" customHeight="1">
      <c r="A239" s="64">
        <v>227</v>
      </c>
      <c r="B239" s="99" t="s">
        <v>528</v>
      </c>
      <c r="C239" s="72" t="s">
        <v>357</v>
      </c>
      <c r="D239" s="90">
        <v>12</v>
      </c>
      <c r="E239" s="89" t="s">
        <v>255</v>
      </c>
      <c r="F239" s="88">
        <v>3785</v>
      </c>
      <c r="G239" s="57"/>
      <c r="H239" s="47"/>
      <c r="I239" s="46" t="s">
        <v>39</v>
      </c>
      <c r="J239" s="48">
        <f t="shared" si="74"/>
        <v>1</v>
      </c>
      <c r="K239" s="49" t="s">
        <v>64</v>
      </c>
      <c r="L239" s="49" t="s">
        <v>7</v>
      </c>
      <c r="M239" s="58"/>
      <c r="N239" s="57"/>
      <c r="O239" s="57"/>
      <c r="P239" s="59"/>
      <c r="Q239" s="57"/>
      <c r="R239" s="57"/>
      <c r="S239" s="59"/>
      <c r="T239" s="53"/>
      <c r="U239" s="53"/>
      <c r="V239" s="53"/>
      <c r="W239" s="53"/>
      <c r="X239" s="53"/>
      <c r="Y239" s="53"/>
      <c r="Z239" s="53"/>
      <c r="AA239" s="53"/>
      <c r="AB239" s="53"/>
      <c r="AC239" s="53"/>
      <c r="AD239" s="53"/>
      <c r="AE239" s="53"/>
      <c r="AF239" s="53"/>
      <c r="AG239" s="53"/>
      <c r="AH239" s="53"/>
      <c r="AI239" s="53"/>
      <c r="AJ239" s="53"/>
      <c r="AK239" s="53"/>
      <c r="AL239" s="53"/>
      <c r="AM239" s="53"/>
      <c r="AN239" s="53"/>
      <c r="AO239" s="53"/>
      <c r="AP239" s="53"/>
      <c r="AQ239" s="53"/>
      <c r="AR239" s="53"/>
      <c r="AS239" s="53"/>
      <c r="AT239" s="53"/>
      <c r="AU239" s="53"/>
      <c r="AV239" s="53"/>
      <c r="AW239" s="53"/>
      <c r="AX239" s="53"/>
      <c r="AY239" s="53"/>
      <c r="AZ239" s="53"/>
      <c r="BA239" s="60">
        <f t="shared" si="75"/>
        <v>45420</v>
      </c>
      <c r="BB239" s="61">
        <f t="shared" si="76"/>
        <v>45420</v>
      </c>
      <c r="BC239" s="56" t="str">
        <f t="shared" si="77"/>
        <v>INR  Forty Five Thousand Four Hundred &amp; Twenty  Only</v>
      </c>
      <c r="BD239" s="70">
        <v>76372</v>
      </c>
      <c r="BE239" s="73">
        <f t="shared" si="65"/>
        <v>86392.01</v>
      </c>
      <c r="BF239" s="73">
        <f t="shared" si="66"/>
        <v>916464</v>
      </c>
      <c r="BG239" s="73"/>
      <c r="BK239" s="15">
        <f t="shared" si="67"/>
        <v>4281.59</v>
      </c>
      <c r="BL239" s="15">
        <f t="shared" si="59"/>
        <v>1302.64</v>
      </c>
      <c r="BM239" s="15">
        <f t="shared" si="60"/>
        <v>4281.59</v>
      </c>
      <c r="BN239" s="73">
        <v>3346</v>
      </c>
      <c r="BO239" s="15">
        <f t="shared" si="68"/>
        <v>3785</v>
      </c>
      <c r="HR239" s="16"/>
      <c r="HS239" s="16"/>
      <c r="HT239" s="16"/>
      <c r="HU239" s="16"/>
      <c r="HV239" s="16"/>
    </row>
    <row r="240" spans="1:230" s="15" customFormat="1" ht="95.25" customHeight="1">
      <c r="A240" s="64">
        <v>228</v>
      </c>
      <c r="B240" s="99" t="s">
        <v>529</v>
      </c>
      <c r="C240" s="72" t="s">
        <v>358</v>
      </c>
      <c r="D240" s="90">
        <v>600</v>
      </c>
      <c r="E240" s="89" t="s">
        <v>253</v>
      </c>
      <c r="F240" s="88">
        <v>178.73</v>
      </c>
      <c r="G240" s="57"/>
      <c r="H240" s="47"/>
      <c r="I240" s="46" t="s">
        <v>39</v>
      </c>
      <c r="J240" s="48">
        <f t="shared" si="74"/>
        <v>1</v>
      </c>
      <c r="K240" s="49" t="s">
        <v>64</v>
      </c>
      <c r="L240" s="49" t="s">
        <v>7</v>
      </c>
      <c r="M240" s="58"/>
      <c r="N240" s="57"/>
      <c r="O240" s="57"/>
      <c r="P240" s="59"/>
      <c r="Q240" s="57"/>
      <c r="R240" s="57"/>
      <c r="S240" s="59"/>
      <c r="T240" s="53"/>
      <c r="U240" s="53"/>
      <c r="V240" s="53"/>
      <c r="W240" s="53"/>
      <c r="X240" s="53"/>
      <c r="Y240" s="53"/>
      <c r="Z240" s="53"/>
      <c r="AA240" s="53"/>
      <c r="AB240" s="53"/>
      <c r="AC240" s="53"/>
      <c r="AD240" s="53"/>
      <c r="AE240" s="53"/>
      <c r="AF240" s="53"/>
      <c r="AG240" s="53"/>
      <c r="AH240" s="53"/>
      <c r="AI240" s="53"/>
      <c r="AJ240" s="53"/>
      <c r="AK240" s="53"/>
      <c r="AL240" s="53"/>
      <c r="AM240" s="53"/>
      <c r="AN240" s="53"/>
      <c r="AO240" s="53"/>
      <c r="AP240" s="53"/>
      <c r="AQ240" s="53"/>
      <c r="AR240" s="53"/>
      <c r="AS240" s="53"/>
      <c r="AT240" s="53"/>
      <c r="AU240" s="53"/>
      <c r="AV240" s="53"/>
      <c r="AW240" s="53"/>
      <c r="AX240" s="53"/>
      <c r="AY240" s="53"/>
      <c r="AZ240" s="53"/>
      <c r="BA240" s="60">
        <f t="shared" si="75"/>
        <v>107238</v>
      </c>
      <c r="BB240" s="61">
        <f t="shared" si="76"/>
        <v>107238</v>
      </c>
      <c r="BC240" s="56" t="str">
        <f t="shared" si="77"/>
        <v>INR  One Lakh Seven Thousand Two Hundred &amp; Thirty Eight  Only</v>
      </c>
      <c r="BD240" s="70">
        <v>2659</v>
      </c>
      <c r="BE240" s="73">
        <f t="shared" si="65"/>
        <v>3007.86</v>
      </c>
      <c r="BF240" s="73">
        <f t="shared" si="66"/>
        <v>1595400</v>
      </c>
      <c r="BG240" s="73"/>
      <c r="BK240" s="15">
        <f t="shared" si="67"/>
        <v>202.18</v>
      </c>
      <c r="BL240" s="15">
        <f t="shared" si="59"/>
        <v>4281.59</v>
      </c>
      <c r="BM240" s="15">
        <f t="shared" si="60"/>
        <v>202.18</v>
      </c>
      <c r="BN240" s="73">
        <v>158</v>
      </c>
      <c r="BO240" s="15">
        <f t="shared" si="68"/>
        <v>178.73</v>
      </c>
      <c r="HR240" s="16"/>
      <c r="HS240" s="16"/>
      <c r="HT240" s="16"/>
      <c r="HU240" s="16"/>
      <c r="HV240" s="16"/>
    </row>
    <row r="241" spans="1:230" s="15" customFormat="1" ht="99.75">
      <c r="A241" s="64">
        <v>229</v>
      </c>
      <c r="B241" s="99" t="s">
        <v>530</v>
      </c>
      <c r="C241" s="72" t="s">
        <v>359</v>
      </c>
      <c r="D241" s="90">
        <v>900</v>
      </c>
      <c r="E241" s="89" t="s">
        <v>253</v>
      </c>
      <c r="F241" s="88">
        <v>144.79</v>
      </c>
      <c r="G241" s="57"/>
      <c r="H241" s="47"/>
      <c r="I241" s="46" t="s">
        <v>39</v>
      </c>
      <c r="J241" s="48">
        <f t="shared" si="74"/>
        <v>1</v>
      </c>
      <c r="K241" s="49" t="s">
        <v>64</v>
      </c>
      <c r="L241" s="49" t="s">
        <v>7</v>
      </c>
      <c r="M241" s="58"/>
      <c r="N241" s="57"/>
      <c r="O241" s="57"/>
      <c r="P241" s="59"/>
      <c r="Q241" s="57"/>
      <c r="R241" s="57"/>
      <c r="S241" s="59"/>
      <c r="T241" s="53"/>
      <c r="U241" s="53"/>
      <c r="V241" s="53"/>
      <c r="W241" s="53"/>
      <c r="X241" s="53"/>
      <c r="Y241" s="53"/>
      <c r="Z241" s="53"/>
      <c r="AA241" s="53"/>
      <c r="AB241" s="53"/>
      <c r="AC241" s="53"/>
      <c r="AD241" s="53"/>
      <c r="AE241" s="53"/>
      <c r="AF241" s="53"/>
      <c r="AG241" s="53"/>
      <c r="AH241" s="53"/>
      <c r="AI241" s="53"/>
      <c r="AJ241" s="53"/>
      <c r="AK241" s="53"/>
      <c r="AL241" s="53"/>
      <c r="AM241" s="53"/>
      <c r="AN241" s="53"/>
      <c r="AO241" s="53"/>
      <c r="AP241" s="53"/>
      <c r="AQ241" s="53"/>
      <c r="AR241" s="53"/>
      <c r="AS241" s="53"/>
      <c r="AT241" s="53"/>
      <c r="AU241" s="53"/>
      <c r="AV241" s="53"/>
      <c r="AW241" s="53"/>
      <c r="AX241" s="53"/>
      <c r="AY241" s="53"/>
      <c r="AZ241" s="53"/>
      <c r="BA241" s="60">
        <f t="shared" si="75"/>
        <v>130311</v>
      </c>
      <c r="BB241" s="61">
        <f t="shared" si="76"/>
        <v>130311</v>
      </c>
      <c r="BC241" s="56" t="str">
        <f t="shared" si="77"/>
        <v>INR  One Lakh Thirty Thousand Three Hundred &amp; Eleven  Only</v>
      </c>
      <c r="BD241" s="70">
        <v>2673</v>
      </c>
      <c r="BE241" s="73">
        <f t="shared" si="65"/>
        <v>3023.7</v>
      </c>
      <c r="BF241" s="73">
        <f t="shared" si="66"/>
        <v>2405700</v>
      </c>
      <c r="BG241" s="73"/>
      <c r="BK241" s="15">
        <f t="shared" si="67"/>
        <v>163.79</v>
      </c>
      <c r="BL241" s="15">
        <f t="shared" si="59"/>
        <v>202.18</v>
      </c>
      <c r="BM241" s="15">
        <f t="shared" si="60"/>
        <v>163.79</v>
      </c>
      <c r="BN241" s="73">
        <v>128</v>
      </c>
      <c r="BO241" s="15">
        <f t="shared" si="68"/>
        <v>144.79</v>
      </c>
      <c r="HR241" s="16"/>
      <c r="HS241" s="16"/>
      <c r="HT241" s="16"/>
      <c r="HU241" s="16"/>
      <c r="HV241" s="16"/>
    </row>
    <row r="242" spans="1:230" s="15" customFormat="1" ht="99.75">
      <c r="A242" s="64">
        <v>230</v>
      </c>
      <c r="B242" s="99" t="s">
        <v>531</v>
      </c>
      <c r="C242" s="72" t="s">
        <v>360</v>
      </c>
      <c r="D242" s="90">
        <v>500</v>
      </c>
      <c r="E242" s="89" t="s">
        <v>253</v>
      </c>
      <c r="F242" s="88">
        <v>125.56</v>
      </c>
      <c r="G242" s="57"/>
      <c r="H242" s="47"/>
      <c r="I242" s="46" t="s">
        <v>39</v>
      </c>
      <c r="J242" s="48">
        <f t="shared" si="74"/>
        <v>1</v>
      </c>
      <c r="K242" s="49" t="s">
        <v>64</v>
      </c>
      <c r="L242" s="49" t="s">
        <v>7</v>
      </c>
      <c r="M242" s="58"/>
      <c r="N242" s="57"/>
      <c r="O242" s="57"/>
      <c r="P242" s="59"/>
      <c r="Q242" s="57"/>
      <c r="R242" s="57"/>
      <c r="S242" s="59"/>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60">
        <f t="shared" si="75"/>
        <v>62780</v>
      </c>
      <c r="BB242" s="61">
        <f t="shared" si="76"/>
        <v>62780</v>
      </c>
      <c r="BC242" s="56" t="str">
        <f t="shared" si="77"/>
        <v>INR  Sixty Two Thousand Seven Hundred &amp; Eighty  Only</v>
      </c>
      <c r="BD242" s="70">
        <v>2687</v>
      </c>
      <c r="BE242" s="73">
        <f t="shared" si="65"/>
        <v>3039.53</v>
      </c>
      <c r="BF242" s="73">
        <f t="shared" si="66"/>
        <v>1343500</v>
      </c>
      <c r="BG242" s="73"/>
      <c r="BK242" s="15">
        <f t="shared" si="67"/>
        <v>142.03</v>
      </c>
      <c r="BL242" s="15">
        <f t="shared" si="59"/>
        <v>163.79</v>
      </c>
      <c r="BM242" s="15">
        <f t="shared" si="60"/>
        <v>142.03</v>
      </c>
      <c r="BN242" s="73">
        <v>111</v>
      </c>
      <c r="BO242" s="15">
        <f t="shared" si="68"/>
        <v>125.56</v>
      </c>
      <c r="HR242" s="16"/>
      <c r="HS242" s="16"/>
      <c r="HT242" s="16"/>
      <c r="HU242" s="16"/>
      <c r="HV242" s="16"/>
    </row>
    <row r="243" spans="1:230" s="15" customFormat="1" ht="104.25" customHeight="1">
      <c r="A243" s="64">
        <v>231</v>
      </c>
      <c r="B243" s="103" t="s">
        <v>532</v>
      </c>
      <c r="C243" s="72" t="s">
        <v>361</v>
      </c>
      <c r="D243" s="90">
        <v>24</v>
      </c>
      <c r="E243" s="89" t="s">
        <v>255</v>
      </c>
      <c r="F243" s="88">
        <v>1366.49</v>
      </c>
      <c r="G243" s="57"/>
      <c r="H243" s="47"/>
      <c r="I243" s="46" t="s">
        <v>39</v>
      </c>
      <c r="J243" s="48">
        <f t="shared" si="74"/>
        <v>1</v>
      </c>
      <c r="K243" s="49" t="s">
        <v>64</v>
      </c>
      <c r="L243" s="49" t="s">
        <v>7</v>
      </c>
      <c r="M243" s="58"/>
      <c r="N243" s="57"/>
      <c r="O243" s="57"/>
      <c r="P243" s="59"/>
      <c r="Q243" s="57"/>
      <c r="R243" s="57"/>
      <c r="S243" s="59"/>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60">
        <f t="shared" si="75"/>
        <v>32795.76</v>
      </c>
      <c r="BB243" s="61">
        <f t="shared" si="76"/>
        <v>32795.76</v>
      </c>
      <c r="BC243" s="56" t="str">
        <f t="shared" si="77"/>
        <v>INR  Thirty Two Thousand Seven Hundred &amp; Ninety Five  and Paise Seventy Six Only</v>
      </c>
      <c r="BD243" s="70">
        <v>2701</v>
      </c>
      <c r="BE243" s="73">
        <f t="shared" si="65"/>
        <v>3055.37</v>
      </c>
      <c r="BF243" s="73">
        <f t="shared" si="66"/>
        <v>64824</v>
      </c>
      <c r="BG243" s="73"/>
      <c r="BK243" s="15">
        <f t="shared" si="67"/>
        <v>1545.77</v>
      </c>
      <c r="BL243" s="15">
        <f t="shared" si="59"/>
        <v>142.03</v>
      </c>
      <c r="BM243" s="15">
        <f t="shared" si="60"/>
        <v>1545.77</v>
      </c>
      <c r="BN243" s="73">
        <v>1208</v>
      </c>
      <c r="BO243" s="15">
        <f t="shared" si="68"/>
        <v>1366.49</v>
      </c>
      <c r="HR243" s="16"/>
      <c r="HS243" s="16"/>
      <c r="HT243" s="16"/>
      <c r="HU243" s="16"/>
      <c r="HV243" s="16"/>
    </row>
    <row r="244" spans="1:230" s="15" customFormat="1" ht="99.75">
      <c r="A244" s="64">
        <v>232</v>
      </c>
      <c r="B244" s="103" t="s">
        <v>533</v>
      </c>
      <c r="C244" s="72" t="s">
        <v>362</v>
      </c>
      <c r="D244" s="90">
        <v>24</v>
      </c>
      <c r="E244" s="89" t="s">
        <v>254</v>
      </c>
      <c r="F244" s="88">
        <v>515.83</v>
      </c>
      <c r="G244" s="57"/>
      <c r="H244" s="47"/>
      <c r="I244" s="46" t="s">
        <v>39</v>
      </c>
      <c r="J244" s="48">
        <f t="shared" si="74"/>
        <v>1</v>
      </c>
      <c r="K244" s="49" t="s">
        <v>64</v>
      </c>
      <c r="L244" s="49" t="s">
        <v>7</v>
      </c>
      <c r="M244" s="58"/>
      <c r="N244" s="57"/>
      <c r="O244" s="57"/>
      <c r="P244" s="59"/>
      <c r="Q244" s="57"/>
      <c r="R244" s="57"/>
      <c r="S244" s="59"/>
      <c r="T244" s="53"/>
      <c r="U244" s="53"/>
      <c r="V244" s="53"/>
      <c r="W244" s="53"/>
      <c r="X244" s="53"/>
      <c r="Y244" s="53"/>
      <c r="Z244" s="53"/>
      <c r="AA244" s="53"/>
      <c r="AB244" s="53"/>
      <c r="AC244" s="53"/>
      <c r="AD244" s="53"/>
      <c r="AE244" s="53"/>
      <c r="AF244" s="53"/>
      <c r="AG244" s="53"/>
      <c r="AH244" s="53"/>
      <c r="AI244" s="53"/>
      <c r="AJ244" s="53"/>
      <c r="AK244" s="53"/>
      <c r="AL244" s="53"/>
      <c r="AM244" s="53"/>
      <c r="AN244" s="53"/>
      <c r="AO244" s="53"/>
      <c r="AP244" s="53"/>
      <c r="AQ244" s="53"/>
      <c r="AR244" s="53"/>
      <c r="AS244" s="53"/>
      <c r="AT244" s="53"/>
      <c r="AU244" s="53"/>
      <c r="AV244" s="53"/>
      <c r="AW244" s="53"/>
      <c r="AX244" s="53"/>
      <c r="AY244" s="53"/>
      <c r="AZ244" s="53"/>
      <c r="BA244" s="60">
        <f t="shared" si="75"/>
        <v>12379.92</v>
      </c>
      <c r="BB244" s="61">
        <f t="shared" si="76"/>
        <v>12379.92</v>
      </c>
      <c r="BC244" s="56" t="str">
        <f t="shared" si="77"/>
        <v>INR  Twelve Thousand Three Hundred &amp; Seventy Nine  and Paise Ninety Two Only</v>
      </c>
      <c r="BD244" s="70">
        <v>497</v>
      </c>
      <c r="BE244" s="73">
        <f t="shared" si="65"/>
        <v>562.21</v>
      </c>
      <c r="BF244" s="73">
        <f t="shared" si="66"/>
        <v>11928</v>
      </c>
      <c r="BG244" s="73"/>
      <c r="BK244" s="15">
        <f t="shared" si="67"/>
        <v>583.51</v>
      </c>
      <c r="BL244" s="15">
        <f t="shared" si="59"/>
        <v>1545.77</v>
      </c>
      <c r="BM244" s="15">
        <f t="shared" si="60"/>
        <v>583.51</v>
      </c>
      <c r="BN244" s="73">
        <v>456</v>
      </c>
      <c r="BO244" s="15">
        <f t="shared" si="68"/>
        <v>515.83</v>
      </c>
      <c r="HR244" s="16"/>
      <c r="HS244" s="16"/>
      <c r="HT244" s="16"/>
      <c r="HU244" s="16"/>
      <c r="HV244" s="16"/>
    </row>
    <row r="245" spans="1:230" s="15" customFormat="1" ht="150">
      <c r="A245" s="64">
        <v>233</v>
      </c>
      <c r="B245" s="103" t="s">
        <v>558</v>
      </c>
      <c r="C245" s="72" t="s">
        <v>363</v>
      </c>
      <c r="D245" s="90">
        <v>280</v>
      </c>
      <c r="E245" s="89" t="s">
        <v>538</v>
      </c>
      <c r="F245" s="88">
        <v>1010.16</v>
      </c>
      <c r="G245" s="57"/>
      <c r="H245" s="47"/>
      <c r="I245" s="46" t="s">
        <v>39</v>
      </c>
      <c r="J245" s="48">
        <f t="shared" si="74"/>
        <v>1</v>
      </c>
      <c r="K245" s="49" t="s">
        <v>64</v>
      </c>
      <c r="L245" s="49" t="s">
        <v>7</v>
      </c>
      <c r="M245" s="58"/>
      <c r="N245" s="57"/>
      <c r="O245" s="57"/>
      <c r="P245" s="59"/>
      <c r="Q245" s="57"/>
      <c r="R245" s="57"/>
      <c r="S245" s="59"/>
      <c r="T245" s="53"/>
      <c r="U245" s="53"/>
      <c r="V245" s="53"/>
      <c r="W245" s="53"/>
      <c r="X245" s="53"/>
      <c r="Y245" s="53"/>
      <c r="Z245" s="53"/>
      <c r="AA245" s="53"/>
      <c r="AB245" s="53"/>
      <c r="AC245" s="53"/>
      <c r="AD245" s="53"/>
      <c r="AE245" s="53"/>
      <c r="AF245" s="53"/>
      <c r="AG245" s="53"/>
      <c r="AH245" s="53"/>
      <c r="AI245" s="53"/>
      <c r="AJ245" s="53"/>
      <c r="AK245" s="53"/>
      <c r="AL245" s="53"/>
      <c r="AM245" s="53"/>
      <c r="AN245" s="53"/>
      <c r="AO245" s="53"/>
      <c r="AP245" s="53"/>
      <c r="AQ245" s="53"/>
      <c r="AR245" s="53"/>
      <c r="AS245" s="53"/>
      <c r="AT245" s="53"/>
      <c r="AU245" s="53"/>
      <c r="AV245" s="53"/>
      <c r="AW245" s="53"/>
      <c r="AX245" s="53"/>
      <c r="AY245" s="53"/>
      <c r="AZ245" s="53"/>
      <c r="BA245" s="60">
        <f t="shared" si="75"/>
        <v>282844.8</v>
      </c>
      <c r="BB245" s="61">
        <f t="shared" si="76"/>
        <v>282844.8</v>
      </c>
      <c r="BC245" s="56" t="str">
        <f t="shared" si="77"/>
        <v>INR  Two Lakh Eighty Two Thousand Eight Hundred &amp; Forty Four  and Paise Eighty Only</v>
      </c>
      <c r="BD245" s="70">
        <v>2763</v>
      </c>
      <c r="BE245" s="73">
        <f t="shared" si="65"/>
        <v>3125.51</v>
      </c>
      <c r="BF245" s="73">
        <f t="shared" si="66"/>
        <v>773640</v>
      </c>
      <c r="BG245" s="73"/>
      <c r="BK245" s="15">
        <f t="shared" si="67"/>
        <v>1142.69</v>
      </c>
      <c r="BL245" s="15">
        <f t="shared" si="59"/>
        <v>583.51</v>
      </c>
      <c r="BM245" s="15">
        <f t="shared" si="60"/>
        <v>1142.69</v>
      </c>
      <c r="BN245" s="73">
        <v>893</v>
      </c>
      <c r="BO245" s="15">
        <f t="shared" si="68"/>
        <v>1010.16</v>
      </c>
      <c r="HR245" s="16"/>
      <c r="HS245" s="16"/>
      <c r="HT245" s="16"/>
      <c r="HU245" s="16"/>
      <c r="HV245" s="16"/>
    </row>
    <row r="246" spans="1:230" s="15" customFormat="1" ht="158.25" customHeight="1">
      <c r="A246" s="64">
        <v>234</v>
      </c>
      <c r="B246" s="103" t="s">
        <v>559</v>
      </c>
      <c r="C246" s="72" t="s">
        <v>364</v>
      </c>
      <c r="D246" s="90">
        <v>48</v>
      </c>
      <c r="E246" s="89" t="s">
        <v>538</v>
      </c>
      <c r="F246" s="88">
        <v>281.67</v>
      </c>
      <c r="G246" s="57"/>
      <c r="H246" s="47"/>
      <c r="I246" s="46" t="s">
        <v>39</v>
      </c>
      <c r="J246" s="48">
        <f t="shared" si="74"/>
        <v>1</v>
      </c>
      <c r="K246" s="49" t="s">
        <v>64</v>
      </c>
      <c r="L246" s="49" t="s">
        <v>7</v>
      </c>
      <c r="M246" s="58"/>
      <c r="N246" s="57"/>
      <c r="O246" s="57"/>
      <c r="P246" s="59"/>
      <c r="Q246" s="57"/>
      <c r="R246" s="57"/>
      <c r="S246" s="59"/>
      <c r="T246" s="53"/>
      <c r="U246" s="53"/>
      <c r="V246" s="53"/>
      <c r="W246" s="53"/>
      <c r="X246" s="53"/>
      <c r="Y246" s="53"/>
      <c r="Z246" s="53"/>
      <c r="AA246" s="53"/>
      <c r="AB246" s="53"/>
      <c r="AC246" s="53"/>
      <c r="AD246" s="53"/>
      <c r="AE246" s="53"/>
      <c r="AF246" s="53"/>
      <c r="AG246" s="53"/>
      <c r="AH246" s="53"/>
      <c r="AI246" s="53"/>
      <c r="AJ246" s="53"/>
      <c r="AK246" s="53"/>
      <c r="AL246" s="53"/>
      <c r="AM246" s="53"/>
      <c r="AN246" s="53"/>
      <c r="AO246" s="53"/>
      <c r="AP246" s="53"/>
      <c r="AQ246" s="53"/>
      <c r="AR246" s="53"/>
      <c r="AS246" s="53"/>
      <c r="AT246" s="53"/>
      <c r="AU246" s="53"/>
      <c r="AV246" s="53"/>
      <c r="AW246" s="53"/>
      <c r="AX246" s="53"/>
      <c r="AY246" s="53"/>
      <c r="AZ246" s="53"/>
      <c r="BA246" s="60">
        <f t="shared" si="75"/>
        <v>13520.16</v>
      </c>
      <c r="BB246" s="61">
        <f t="shared" si="76"/>
        <v>13520.16</v>
      </c>
      <c r="BC246" s="56" t="str">
        <f t="shared" si="77"/>
        <v>INR  Thirteen Thousand Five Hundred &amp; Twenty  and Paise Sixteen Only</v>
      </c>
      <c r="BD246" s="70">
        <v>2777</v>
      </c>
      <c r="BE246" s="73">
        <f t="shared" si="65"/>
        <v>3141.34</v>
      </c>
      <c r="BF246" s="73">
        <f t="shared" si="66"/>
        <v>133296</v>
      </c>
      <c r="BG246" s="73"/>
      <c r="BK246" s="15">
        <f t="shared" si="67"/>
        <v>318.63</v>
      </c>
      <c r="BL246" s="15">
        <f t="shared" si="59"/>
        <v>1142.69</v>
      </c>
      <c r="BM246" s="15">
        <f t="shared" si="60"/>
        <v>318.63</v>
      </c>
      <c r="BN246" s="73">
        <v>249</v>
      </c>
      <c r="BO246" s="15">
        <f t="shared" si="68"/>
        <v>281.67</v>
      </c>
      <c r="HR246" s="16"/>
      <c r="HS246" s="16"/>
      <c r="HT246" s="16"/>
      <c r="HU246" s="16"/>
      <c r="HV246" s="16"/>
    </row>
    <row r="247" spans="1:230" s="15" customFormat="1" ht="160.5" customHeight="1">
      <c r="A247" s="64">
        <v>235</v>
      </c>
      <c r="B247" s="103" t="s">
        <v>543</v>
      </c>
      <c r="C247" s="72" t="s">
        <v>365</v>
      </c>
      <c r="D247" s="90">
        <v>60</v>
      </c>
      <c r="E247" s="89" t="s">
        <v>538</v>
      </c>
      <c r="F247" s="88">
        <v>1061.07</v>
      </c>
      <c r="G247" s="57"/>
      <c r="H247" s="47"/>
      <c r="I247" s="46" t="s">
        <v>39</v>
      </c>
      <c r="J247" s="48">
        <f t="shared" si="74"/>
        <v>1</v>
      </c>
      <c r="K247" s="49" t="s">
        <v>64</v>
      </c>
      <c r="L247" s="49" t="s">
        <v>7</v>
      </c>
      <c r="M247" s="58"/>
      <c r="N247" s="57"/>
      <c r="O247" s="57"/>
      <c r="P247" s="59"/>
      <c r="Q247" s="57"/>
      <c r="R247" s="57"/>
      <c r="S247" s="59"/>
      <c r="T247" s="53"/>
      <c r="U247" s="53"/>
      <c r="V247" s="53"/>
      <c r="W247" s="53"/>
      <c r="X247" s="53"/>
      <c r="Y247" s="53"/>
      <c r="Z247" s="53"/>
      <c r="AA247" s="53"/>
      <c r="AB247" s="53"/>
      <c r="AC247" s="53"/>
      <c r="AD247" s="53"/>
      <c r="AE247" s="53"/>
      <c r="AF247" s="53"/>
      <c r="AG247" s="53"/>
      <c r="AH247" s="53"/>
      <c r="AI247" s="53"/>
      <c r="AJ247" s="53"/>
      <c r="AK247" s="53"/>
      <c r="AL247" s="53"/>
      <c r="AM247" s="53"/>
      <c r="AN247" s="53"/>
      <c r="AO247" s="53"/>
      <c r="AP247" s="53"/>
      <c r="AQ247" s="53"/>
      <c r="AR247" s="53"/>
      <c r="AS247" s="53"/>
      <c r="AT247" s="53"/>
      <c r="AU247" s="53"/>
      <c r="AV247" s="53"/>
      <c r="AW247" s="53"/>
      <c r="AX247" s="53"/>
      <c r="AY247" s="53"/>
      <c r="AZ247" s="53"/>
      <c r="BA247" s="60">
        <f t="shared" si="75"/>
        <v>63664.2</v>
      </c>
      <c r="BB247" s="61">
        <f t="shared" si="76"/>
        <v>63664.2</v>
      </c>
      <c r="BC247" s="56" t="str">
        <f t="shared" si="77"/>
        <v>INR  Sixty Three Thousand Six Hundred &amp; Sixty Four  and Paise Twenty Only</v>
      </c>
      <c r="BD247" s="70">
        <v>2791</v>
      </c>
      <c r="BE247" s="73">
        <f t="shared" si="65"/>
        <v>3157.18</v>
      </c>
      <c r="BF247" s="73">
        <f t="shared" si="66"/>
        <v>167460</v>
      </c>
      <c r="BG247" s="73"/>
      <c r="BK247" s="15">
        <f t="shared" si="67"/>
        <v>1200.28</v>
      </c>
      <c r="BL247" s="15">
        <f t="shared" si="59"/>
        <v>318.63</v>
      </c>
      <c r="BM247" s="15">
        <f t="shared" si="60"/>
        <v>1200.28</v>
      </c>
      <c r="BN247" s="73">
        <v>938</v>
      </c>
      <c r="BO247" s="15">
        <f t="shared" si="68"/>
        <v>1061.07</v>
      </c>
      <c r="HR247" s="16"/>
      <c r="HS247" s="16"/>
      <c r="HT247" s="16"/>
      <c r="HU247" s="16"/>
      <c r="HV247" s="16"/>
    </row>
    <row r="248" spans="1:230" s="15" customFormat="1" ht="99.75">
      <c r="A248" s="64">
        <v>236</v>
      </c>
      <c r="B248" s="103" t="s">
        <v>534</v>
      </c>
      <c r="C248" s="72" t="s">
        <v>366</v>
      </c>
      <c r="D248" s="91">
        <v>20</v>
      </c>
      <c r="E248" s="92" t="s">
        <v>254</v>
      </c>
      <c r="F248" s="88">
        <v>113.12</v>
      </c>
      <c r="G248" s="57"/>
      <c r="H248" s="47"/>
      <c r="I248" s="46" t="s">
        <v>39</v>
      </c>
      <c r="J248" s="48">
        <f t="shared" si="74"/>
        <v>1</v>
      </c>
      <c r="K248" s="49" t="s">
        <v>64</v>
      </c>
      <c r="L248" s="49" t="s">
        <v>7</v>
      </c>
      <c r="M248" s="58"/>
      <c r="N248" s="57"/>
      <c r="O248" s="57"/>
      <c r="P248" s="59"/>
      <c r="Q248" s="57"/>
      <c r="R248" s="57"/>
      <c r="S248" s="59"/>
      <c r="T248" s="53"/>
      <c r="U248" s="53"/>
      <c r="V248" s="53"/>
      <c r="W248" s="53"/>
      <c r="X248" s="53"/>
      <c r="Y248" s="53"/>
      <c r="Z248" s="53"/>
      <c r="AA248" s="53"/>
      <c r="AB248" s="53"/>
      <c r="AC248" s="53"/>
      <c r="AD248" s="53"/>
      <c r="AE248" s="53"/>
      <c r="AF248" s="53"/>
      <c r="AG248" s="53"/>
      <c r="AH248" s="53"/>
      <c r="AI248" s="53"/>
      <c r="AJ248" s="53"/>
      <c r="AK248" s="53"/>
      <c r="AL248" s="53"/>
      <c r="AM248" s="53"/>
      <c r="AN248" s="53"/>
      <c r="AO248" s="53"/>
      <c r="AP248" s="53"/>
      <c r="AQ248" s="53"/>
      <c r="AR248" s="53"/>
      <c r="AS248" s="53"/>
      <c r="AT248" s="53"/>
      <c r="AU248" s="53"/>
      <c r="AV248" s="53"/>
      <c r="AW248" s="53"/>
      <c r="AX248" s="53"/>
      <c r="AY248" s="53"/>
      <c r="AZ248" s="53"/>
      <c r="BA248" s="60">
        <f t="shared" si="75"/>
        <v>2262.4</v>
      </c>
      <c r="BB248" s="61">
        <f t="shared" si="76"/>
        <v>2262.4</v>
      </c>
      <c r="BC248" s="56" t="str">
        <f t="shared" si="77"/>
        <v>INR  Two Thousand Two Hundred &amp; Sixty Two  and Paise Forty Only</v>
      </c>
      <c r="BD248" s="71">
        <v>2805</v>
      </c>
      <c r="BE248" s="73">
        <f t="shared" si="65"/>
        <v>3173.02</v>
      </c>
      <c r="BF248" s="73">
        <f t="shared" si="66"/>
        <v>56100</v>
      </c>
      <c r="BG248" s="73"/>
      <c r="BK248" s="15">
        <f t="shared" si="67"/>
        <v>127.96</v>
      </c>
      <c r="BL248" s="15">
        <f t="shared" si="59"/>
        <v>1200.28</v>
      </c>
      <c r="BM248" s="15">
        <f t="shared" si="60"/>
        <v>127.96</v>
      </c>
      <c r="BN248" s="73">
        <v>100</v>
      </c>
      <c r="BO248" s="15">
        <f t="shared" si="68"/>
        <v>113.12</v>
      </c>
      <c r="HR248" s="16"/>
      <c r="HS248" s="16"/>
      <c r="HT248" s="16"/>
      <c r="HU248" s="16"/>
      <c r="HV248" s="16"/>
    </row>
    <row r="249" spans="1:230" s="15" customFormat="1" ht="99.75">
      <c r="A249" s="64">
        <v>237</v>
      </c>
      <c r="B249" s="99" t="s">
        <v>535</v>
      </c>
      <c r="C249" s="72" t="s">
        <v>367</v>
      </c>
      <c r="D249" s="91">
        <v>64</v>
      </c>
      <c r="E249" s="89" t="s">
        <v>255</v>
      </c>
      <c r="F249" s="88">
        <v>437.77</v>
      </c>
      <c r="G249" s="57"/>
      <c r="H249" s="47"/>
      <c r="I249" s="46" t="s">
        <v>39</v>
      </c>
      <c r="J249" s="48">
        <f t="shared" si="74"/>
        <v>1</v>
      </c>
      <c r="K249" s="49" t="s">
        <v>64</v>
      </c>
      <c r="L249" s="49" t="s">
        <v>7</v>
      </c>
      <c r="M249" s="58"/>
      <c r="N249" s="57"/>
      <c r="O249" s="57"/>
      <c r="P249" s="59"/>
      <c r="Q249" s="57"/>
      <c r="R249" s="57"/>
      <c r="S249" s="59"/>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60">
        <f t="shared" si="75"/>
        <v>28017.28</v>
      </c>
      <c r="BB249" s="61">
        <f t="shared" si="76"/>
        <v>28017.28</v>
      </c>
      <c r="BC249" s="56" t="str">
        <f t="shared" si="77"/>
        <v>INR  Twenty Eight Thousand  &amp;Seventeen  and Paise Twenty Eight Only</v>
      </c>
      <c r="BD249" s="71">
        <v>75453</v>
      </c>
      <c r="BE249" s="73">
        <f t="shared" si="65"/>
        <v>85352.43</v>
      </c>
      <c r="BF249" s="73">
        <f t="shared" si="66"/>
        <v>4828992</v>
      </c>
      <c r="BG249" s="73"/>
      <c r="BK249" s="15">
        <f t="shared" si="67"/>
        <v>495.21</v>
      </c>
      <c r="BL249" s="15">
        <f t="shared" si="59"/>
        <v>127.96</v>
      </c>
      <c r="BM249" s="15">
        <f t="shared" si="60"/>
        <v>495.21</v>
      </c>
      <c r="BN249" s="73">
        <v>387</v>
      </c>
      <c r="BO249" s="15">
        <f t="shared" si="68"/>
        <v>437.77</v>
      </c>
      <c r="HR249" s="16"/>
      <c r="HS249" s="16"/>
      <c r="HT249" s="16"/>
      <c r="HU249" s="16"/>
      <c r="HV249" s="16"/>
    </row>
    <row r="250" spans="1:230" s="15" customFormat="1" ht="99.75">
      <c r="A250" s="64">
        <v>238</v>
      </c>
      <c r="B250" s="99" t="s">
        <v>536</v>
      </c>
      <c r="C250" s="72" t="s">
        <v>368</v>
      </c>
      <c r="D250" s="90">
        <v>4</v>
      </c>
      <c r="E250" s="89" t="s">
        <v>255</v>
      </c>
      <c r="F250" s="88">
        <v>1548.61</v>
      </c>
      <c r="G250" s="57"/>
      <c r="H250" s="47"/>
      <c r="I250" s="46" t="s">
        <v>39</v>
      </c>
      <c r="J250" s="48">
        <f t="shared" si="74"/>
        <v>1</v>
      </c>
      <c r="K250" s="49" t="s">
        <v>64</v>
      </c>
      <c r="L250" s="49" t="s">
        <v>7</v>
      </c>
      <c r="M250" s="58"/>
      <c r="N250" s="57"/>
      <c r="O250" s="57"/>
      <c r="P250" s="59"/>
      <c r="Q250" s="57"/>
      <c r="R250" s="57"/>
      <c r="S250" s="59"/>
      <c r="T250" s="53"/>
      <c r="U250" s="53"/>
      <c r="V250" s="53"/>
      <c r="W250" s="53"/>
      <c r="X250" s="53"/>
      <c r="Y250" s="53"/>
      <c r="Z250" s="53"/>
      <c r="AA250" s="53"/>
      <c r="AB250" s="53"/>
      <c r="AC250" s="53"/>
      <c r="AD250" s="53"/>
      <c r="AE250" s="53"/>
      <c r="AF250" s="53"/>
      <c r="AG250" s="53"/>
      <c r="AH250" s="53"/>
      <c r="AI250" s="53"/>
      <c r="AJ250" s="53"/>
      <c r="AK250" s="53"/>
      <c r="AL250" s="53"/>
      <c r="AM250" s="53"/>
      <c r="AN250" s="53"/>
      <c r="AO250" s="53"/>
      <c r="AP250" s="53"/>
      <c r="AQ250" s="53"/>
      <c r="AR250" s="53"/>
      <c r="AS250" s="53"/>
      <c r="AT250" s="53"/>
      <c r="AU250" s="53"/>
      <c r="AV250" s="53"/>
      <c r="AW250" s="53"/>
      <c r="AX250" s="53"/>
      <c r="AY250" s="53"/>
      <c r="AZ250" s="53"/>
      <c r="BA250" s="60">
        <f t="shared" si="75"/>
        <v>6194.44</v>
      </c>
      <c r="BB250" s="61">
        <f t="shared" si="76"/>
        <v>6194.44</v>
      </c>
      <c r="BC250" s="56" t="str">
        <f t="shared" si="77"/>
        <v>INR  Six Thousand One Hundred &amp; Ninety Four  and Paise Forty Four Only</v>
      </c>
      <c r="BD250" s="70">
        <v>766</v>
      </c>
      <c r="BE250" s="73">
        <f t="shared" si="65"/>
        <v>866.5</v>
      </c>
      <c r="BF250" s="73">
        <f t="shared" si="66"/>
        <v>3064</v>
      </c>
      <c r="BG250" s="73"/>
      <c r="BK250" s="15">
        <f t="shared" si="67"/>
        <v>1751.79</v>
      </c>
      <c r="BL250" s="15">
        <f t="shared" si="59"/>
        <v>495.21</v>
      </c>
      <c r="BM250" s="15">
        <f t="shared" si="60"/>
        <v>1751.79</v>
      </c>
      <c r="BN250" s="73">
        <v>1369</v>
      </c>
      <c r="BO250" s="15">
        <f t="shared" si="68"/>
        <v>1548.61</v>
      </c>
      <c r="HR250" s="16"/>
      <c r="HS250" s="16"/>
      <c r="HT250" s="16"/>
      <c r="HU250" s="16"/>
      <c r="HV250" s="16"/>
    </row>
    <row r="251" spans="1:230" s="15" customFormat="1" ht="99.75">
      <c r="A251" s="64">
        <v>239</v>
      </c>
      <c r="B251" s="99" t="s">
        <v>537</v>
      </c>
      <c r="C251" s="72" t="s">
        <v>369</v>
      </c>
      <c r="D251" s="90">
        <v>2</v>
      </c>
      <c r="E251" s="89" t="s">
        <v>253</v>
      </c>
      <c r="F251" s="88">
        <v>176.47</v>
      </c>
      <c r="G251" s="57"/>
      <c r="H251" s="47"/>
      <c r="I251" s="46" t="s">
        <v>39</v>
      </c>
      <c r="J251" s="48">
        <f t="shared" si="74"/>
        <v>1</v>
      </c>
      <c r="K251" s="49" t="s">
        <v>64</v>
      </c>
      <c r="L251" s="49" t="s">
        <v>7</v>
      </c>
      <c r="M251" s="58"/>
      <c r="N251" s="57"/>
      <c r="O251" s="57"/>
      <c r="P251" s="59"/>
      <c r="Q251" s="57"/>
      <c r="R251" s="57"/>
      <c r="S251" s="59"/>
      <c r="T251" s="53"/>
      <c r="U251" s="53"/>
      <c r="V251" s="53"/>
      <c r="W251" s="53"/>
      <c r="X251" s="53"/>
      <c r="Y251" s="53"/>
      <c r="Z251" s="53"/>
      <c r="AA251" s="53"/>
      <c r="AB251" s="53"/>
      <c r="AC251" s="53"/>
      <c r="AD251" s="53"/>
      <c r="AE251" s="53"/>
      <c r="AF251" s="53"/>
      <c r="AG251" s="53"/>
      <c r="AH251" s="53"/>
      <c r="AI251" s="53"/>
      <c r="AJ251" s="53"/>
      <c r="AK251" s="53"/>
      <c r="AL251" s="53"/>
      <c r="AM251" s="53"/>
      <c r="AN251" s="53"/>
      <c r="AO251" s="53"/>
      <c r="AP251" s="53"/>
      <c r="AQ251" s="53"/>
      <c r="AR251" s="53"/>
      <c r="AS251" s="53"/>
      <c r="AT251" s="53"/>
      <c r="AU251" s="53"/>
      <c r="AV251" s="53"/>
      <c r="AW251" s="53"/>
      <c r="AX251" s="53"/>
      <c r="AY251" s="53"/>
      <c r="AZ251" s="53"/>
      <c r="BA251" s="60">
        <f t="shared" si="75"/>
        <v>352.94</v>
      </c>
      <c r="BB251" s="61">
        <f t="shared" si="76"/>
        <v>352.94</v>
      </c>
      <c r="BC251" s="56" t="str">
        <f t="shared" si="77"/>
        <v>INR  Three Hundred &amp; Fifty Two  and Paise Ninety Four Only</v>
      </c>
      <c r="BD251" s="70">
        <v>394</v>
      </c>
      <c r="BE251" s="73">
        <f t="shared" si="65"/>
        <v>445.69</v>
      </c>
      <c r="BF251" s="73">
        <f t="shared" si="66"/>
        <v>788</v>
      </c>
      <c r="BG251" s="73"/>
      <c r="BK251" s="15">
        <f t="shared" si="67"/>
        <v>199.62</v>
      </c>
      <c r="BL251" s="15">
        <f t="shared" si="59"/>
        <v>1751.79</v>
      </c>
      <c r="BM251" s="15">
        <f t="shared" si="60"/>
        <v>199.62</v>
      </c>
      <c r="BN251" s="73">
        <v>156</v>
      </c>
      <c r="BO251" s="15">
        <f t="shared" si="68"/>
        <v>176.47</v>
      </c>
      <c r="HR251" s="16"/>
      <c r="HS251" s="16"/>
      <c r="HT251" s="16"/>
      <c r="HU251" s="16"/>
      <c r="HV251" s="16"/>
    </row>
    <row r="252" spans="1:230" s="15" customFormat="1" ht="99.75">
      <c r="A252" s="64">
        <v>240</v>
      </c>
      <c r="B252" s="104" t="s">
        <v>560</v>
      </c>
      <c r="C252" s="72" t="s">
        <v>370</v>
      </c>
      <c r="D252" s="90">
        <v>170</v>
      </c>
      <c r="E252" s="89" t="s">
        <v>253</v>
      </c>
      <c r="F252" s="88">
        <v>216.14</v>
      </c>
      <c r="G252" s="57"/>
      <c r="H252" s="47"/>
      <c r="I252" s="46" t="s">
        <v>39</v>
      </c>
      <c r="J252" s="48">
        <f t="shared" si="74"/>
        <v>1</v>
      </c>
      <c r="K252" s="49" t="s">
        <v>64</v>
      </c>
      <c r="L252" s="49" t="s">
        <v>7</v>
      </c>
      <c r="M252" s="58"/>
      <c r="N252" s="57"/>
      <c r="O252" s="57"/>
      <c r="P252" s="59"/>
      <c r="Q252" s="57"/>
      <c r="R252" s="57"/>
      <c r="S252" s="59"/>
      <c r="T252" s="53"/>
      <c r="U252" s="53"/>
      <c r="V252" s="53"/>
      <c r="W252" s="53"/>
      <c r="X252" s="53"/>
      <c r="Y252" s="53"/>
      <c r="Z252" s="53"/>
      <c r="AA252" s="53"/>
      <c r="AB252" s="53"/>
      <c r="AC252" s="53"/>
      <c r="AD252" s="53"/>
      <c r="AE252" s="53"/>
      <c r="AF252" s="53"/>
      <c r="AG252" s="53"/>
      <c r="AH252" s="53"/>
      <c r="AI252" s="53"/>
      <c r="AJ252" s="53"/>
      <c r="AK252" s="53"/>
      <c r="AL252" s="53"/>
      <c r="AM252" s="53"/>
      <c r="AN252" s="53"/>
      <c r="AO252" s="53"/>
      <c r="AP252" s="53"/>
      <c r="AQ252" s="53"/>
      <c r="AR252" s="53"/>
      <c r="AS252" s="53"/>
      <c r="AT252" s="53"/>
      <c r="AU252" s="53"/>
      <c r="AV252" s="53"/>
      <c r="AW252" s="53"/>
      <c r="AX252" s="53"/>
      <c r="AY252" s="53"/>
      <c r="AZ252" s="53"/>
      <c r="BA252" s="60">
        <f t="shared" si="75"/>
        <v>36743.8</v>
      </c>
      <c r="BB252" s="61">
        <f t="shared" si="76"/>
        <v>36743.8</v>
      </c>
      <c r="BC252" s="56" t="str">
        <f t="shared" si="77"/>
        <v>INR  Thirty Six Thousand Seven Hundred &amp; Forty Three  and Paise Eighty Only</v>
      </c>
      <c r="BD252" s="70">
        <v>342</v>
      </c>
      <c r="BE252" s="73">
        <f t="shared" si="65"/>
        <v>386.87</v>
      </c>
      <c r="BF252" s="73">
        <f t="shared" si="66"/>
        <v>58140</v>
      </c>
      <c r="BG252" s="73"/>
      <c r="BK252" s="15">
        <f t="shared" si="67"/>
        <v>244.5</v>
      </c>
      <c r="BL252" s="15">
        <f t="shared" si="59"/>
        <v>199.62</v>
      </c>
      <c r="BM252" s="15">
        <f t="shared" si="60"/>
        <v>244.5</v>
      </c>
      <c r="BN252" s="73">
        <v>214</v>
      </c>
      <c r="BO252" s="15">
        <f>ROUND(BN252*1.01,2)</f>
        <v>216.14</v>
      </c>
      <c r="HR252" s="16"/>
      <c r="HS252" s="16"/>
      <c r="HT252" s="16"/>
      <c r="HU252" s="16"/>
      <c r="HV252" s="16"/>
    </row>
    <row r="253" spans="1:230" s="15" customFormat="1" ht="99.75">
      <c r="A253" s="64">
        <v>241</v>
      </c>
      <c r="B253" s="99" t="s">
        <v>539</v>
      </c>
      <c r="C253" s="72" t="s">
        <v>371</v>
      </c>
      <c r="D253" s="90">
        <v>2</v>
      </c>
      <c r="E253" s="89" t="s">
        <v>384</v>
      </c>
      <c r="F253" s="88">
        <v>647.41</v>
      </c>
      <c r="G253" s="57"/>
      <c r="H253" s="47"/>
      <c r="I253" s="46" t="s">
        <v>39</v>
      </c>
      <c r="J253" s="48">
        <f t="shared" si="74"/>
        <v>1</v>
      </c>
      <c r="K253" s="49" t="s">
        <v>64</v>
      </c>
      <c r="L253" s="49" t="s">
        <v>7</v>
      </c>
      <c r="M253" s="58"/>
      <c r="N253" s="57"/>
      <c r="O253" s="57"/>
      <c r="P253" s="59"/>
      <c r="Q253" s="57"/>
      <c r="R253" s="57"/>
      <c r="S253" s="59"/>
      <c r="T253" s="53"/>
      <c r="U253" s="53"/>
      <c r="V253" s="53"/>
      <c r="W253" s="53"/>
      <c r="X253" s="53"/>
      <c r="Y253" s="53"/>
      <c r="Z253" s="53"/>
      <c r="AA253" s="53"/>
      <c r="AB253" s="53"/>
      <c r="AC253" s="53"/>
      <c r="AD253" s="53"/>
      <c r="AE253" s="53"/>
      <c r="AF253" s="53"/>
      <c r="AG253" s="53"/>
      <c r="AH253" s="53"/>
      <c r="AI253" s="53"/>
      <c r="AJ253" s="53"/>
      <c r="AK253" s="53"/>
      <c r="AL253" s="53"/>
      <c r="AM253" s="53"/>
      <c r="AN253" s="53"/>
      <c r="AO253" s="53"/>
      <c r="AP253" s="53"/>
      <c r="AQ253" s="53"/>
      <c r="AR253" s="53"/>
      <c r="AS253" s="53"/>
      <c r="AT253" s="53"/>
      <c r="AU253" s="53"/>
      <c r="AV253" s="53"/>
      <c r="AW253" s="53"/>
      <c r="AX253" s="53"/>
      <c r="AY253" s="53"/>
      <c r="AZ253" s="53"/>
      <c r="BA253" s="60">
        <f t="shared" si="75"/>
        <v>1294.82</v>
      </c>
      <c r="BB253" s="61">
        <f t="shared" si="76"/>
        <v>1294.82</v>
      </c>
      <c r="BC253" s="56" t="str">
        <f t="shared" si="77"/>
        <v>INR  One Thousand Two Hundred &amp; Ninety Four  and Paise Eighty Two Only</v>
      </c>
      <c r="BD253" s="70">
        <v>3614</v>
      </c>
      <c r="BE253" s="73">
        <f t="shared" si="65"/>
        <v>4088.16</v>
      </c>
      <c r="BF253" s="73">
        <f t="shared" si="66"/>
        <v>7228</v>
      </c>
      <c r="BG253" s="73"/>
      <c r="BK253" s="15">
        <f t="shared" si="67"/>
        <v>732.35</v>
      </c>
      <c r="BL253" s="15">
        <f t="shared" si="59"/>
        <v>244.5</v>
      </c>
      <c r="BM253" s="15">
        <f t="shared" si="60"/>
        <v>732.35</v>
      </c>
      <c r="BN253" s="73">
        <v>641</v>
      </c>
      <c r="BO253" s="15">
        <f>ROUND(BN253*1.01,2)</f>
        <v>647.41</v>
      </c>
      <c r="HR253" s="16"/>
      <c r="HS253" s="16"/>
      <c r="HT253" s="16"/>
      <c r="HU253" s="16"/>
      <c r="HV253" s="16"/>
    </row>
    <row r="254" spans="1:230" s="15" customFormat="1" ht="99.75">
      <c r="A254" s="64">
        <v>242</v>
      </c>
      <c r="B254" s="99" t="s">
        <v>540</v>
      </c>
      <c r="C254" s="72" t="s">
        <v>372</v>
      </c>
      <c r="D254" s="90">
        <v>20</v>
      </c>
      <c r="E254" s="89" t="s">
        <v>255</v>
      </c>
      <c r="F254" s="88">
        <v>562.57</v>
      </c>
      <c r="G254" s="57"/>
      <c r="H254" s="47"/>
      <c r="I254" s="46" t="s">
        <v>39</v>
      </c>
      <c r="J254" s="48">
        <f t="shared" si="74"/>
        <v>1</v>
      </c>
      <c r="K254" s="49" t="s">
        <v>64</v>
      </c>
      <c r="L254" s="49" t="s">
        <v>7</v>
      </c>
      <c r="M254" s="58"/>
      <c r="N254" s="57"/>
      <c r="O254" s="57"/>
      <c r="P254" s="59"/>
      <c r="Q254" s="57"/>
      <c r="R254" s="57"/>
      <c r="S254" s="59"/>
      <c r="T254" s="53"/>
      <c r="U254" s="53"/>
      <c r="V254" s="53"/>
      <c r="W254" s="53"/>
      <c r="X254" s="53"/>
      <c r="Y254" s="53"/>
      <c r="Z254" s="53"/>
      <c r="AA254" s="53"/>
      <c r="AB254" s="53"/>
      <c r="AC254" s="53"/>
      <c r="AD254" s="53"/>
      <c r="AE254" s="53"/>
      <c r="AF254" s="53"/>
      <c r="AG254" s="53"/>
      <c r="AH254" s="53"/>
      <c r="AI254" s="53"/>
      <c r="AJ254" s="53"/>
      <c r="AK254" s="53"/>
      <c r="AL254" s="53"/>
      <c r="AM254" s="53"/>
      <c r="AN254" s="53"/>
      <c r="AO254" s="53"/>
      <c r="AP254" s="53"/>
      <c r="AQ254" s="53"/>
      <c r="AR254" s="53"/>
      <c r="AS254" s="53"/>
      <c r="AT254" s="53"/>
      <c r="AU254" s="53"/>
      <c r="AV254" s="53"/>
      <c r="AW254" s="53"/>
      <c r="AX254" s="53"/>
      <c r="AY254" s="53"/>
      <c r="AZ254" s="53"/>
      <c r="BA254" s="60">
        <f t="shared" si="75"/>
        <v>11251.4</v>
      </c>
      <c r="BB254" s="61">
        <f t="shared" si="76"/>
        <v>11251.4</v>
      </c>
      <c r="BC254" s="56" t="str">
        <f t="shared" si="77"/>
        <v>INR  Eleven Thousand Two Hundred &amp; Fifty One  and Paise Forty Only</v>
      </c>
      <c r="BD254" s="70">
        <v>122</v>
      </c>
      <c r="BE254" s="73">
        <f t="shared" si="65"/>
        <v>138.01</v>
      </c>
      <c r="BF254" s="73">
        <f t="shared" si="66"/>
        <v>2440</v>
      </c>
      <c r="BG254" s="73"/>
      <c r="BK254" s="15">
        <f t="shared" si="67"/>
        <v>636.38</v>
      </c>
      <c r="BL254" s="15">
        <f t="shared" si="59"/>
        <v>732.35</v>
      </c>
      <c r="BM254" s="15">
        <f t="shared" si="60"/>
        <v>636.38</v>
      </c>
      <c r="BN254" s="73">
        <v>557</v>
      </c>
      <c r="BO254" s="15">
        <f>ROUND(BN254*1.01,2)</f>
        <v>562.57</v>
      </c>
      <c r="HR254" s="16"/>
      <c r="HS254" s="16"/>
      <c r="HT254" s="16"/>
      <c r="HU254" s="16"/>
      <c r="HV254" s="16"/>
    </row>
    <row r="255" spans="1:229" s="15" customFormat="1" ht="42.75">
      <c r="A255" s="28" t="s">
        <v>62</v>
      </c>
      <c r="B255" s="27"/>
      <c r="C255" s="29"/>
      <c r="D255" s="29"/>
      <c r="E255" s="29"/>
      <c r="F255" s="29"/>
      <c r="G255" s="29"/>
      <c r="H255" s="30"/>
      <c r="I255" s="30"/>
      <c r="J255" s="30"/>
      <c r="K255" s="30"/>
      <c r="L255" s="31"/>
      <c r="BA255" s="43">
        <f>SUM(BA14:BA254)</f>
        <v>6286187.59</v>
      </c>
      <c r="BB255" s="43">
        <f>SUM(BB13:BB254)</f>
        <v>6286187.59</v>
      </c>
      <c r="BC255" s="26" t="str">
        <f>SpellNumber($E$2,BB255)</f>
        <v>INR  Sixty Two Lakh Eighty Six Thousand One Hundred &amp; Eighty Seven  and Paise Fifty Nine Only</v>
      </c>
      <c r="BD255" s="73">
        <v>384803128.98</v>
      </c>
      <c r="BE255" s="73"/>
      <c r="BF255" s="73"/>
      <c r="BK255" s="15">
        <f>'[5]Final_Abs'!$D$16</f>
        <v>1564329.845512</v>
      </c>
      <c r="BL255" s="15">
        <f>'[6]ABSTRACT  (2)'!$C$12</f>
        <v>8208107.679264</v>
      </c>
      <c r="BM255" s="73">
        <f>BL255-BA255</f>
        <v>1921920.09</v>
      </c>
      <c r="BN255" s="73">
        <f>BA255-'[7]Abstruct (2)'!$D$12</f>
        <v>0</v>
      </c>
      <c r="HQ255" s="16">
        <v>4</v>
      </c>
      <c r="HR255" s="16" t="s">
        <v>41</v>
      </c>
      <c r="HS255" s="16" t="s">
        <v>61</v>
      </c>
      <c r="HT255" s="16">
        <v>10</v>
      </c>
      <c r="HU255" s="16" t="s">
        <v>38</v>
      </c>
    </row>
    <row r="256" spans="1:229" s="18" customFormat="1" ht="18">
      <c r="A256" s="28" t="s">
        <v>66</v>
      </c>
      <c r="B256" s="27"/>
      <c r="C256" s="67"/>
      <c r="D256" s="32"/>
      <c r="E256" s="33" t="s">
        <v>69</v>
      </c>
      <c r="F256" s="40"/>
      <c r="G256" s="34"/>
      <c r="H256" s="17"/>
      <c r="I256" s="17"/>
      <c r="J256" s="17"/>
      <c r="K256" s="35"/>
      <c r="L256" s="36"/>
      <c r="M256" s="37"/>
      <c r="O256" s="15"/>
      <c r="P256" s="15"/>
      <c r="Q256" s="15"/>
      <c r="R256" s="15"/>
      <c r="S256" s="15"/>
      <c r="BA256" s="39">
        <f>IF(ISBLANK(F256),0,IF(E256="Excess (+)",ROUND(BA255+(BA255*F256),2),IF(E256="Less (-)",ROUND(BA255+(BA255*F256*(-1)),2),IF(E256="At Par",BA255,0))))</f>
        <v>0</v>
      </c>
      <c r="BB256" s="41">
        <f>ROUND(BA256,0)</f>
        <v>0</v>
      </c>
      <c r="BC256" s="26" t="str">
        <f>SpellNumber($E$2,BA256)</f>
        <v>INR Zero Only</v>
      </c>
      <c r="BD256" s="75">
        <f>BA255-BD255</f>
        <v>-378516941.39</v>
      </c>
      <c r="BK256" s="75">
        <f>BA255-'[5]Final_Abs'!$D$16</f>
        <v>4721857.74</v>
      </c>
      <c r="HQ256" s="19"/>
      <c r="HR256" s="19"/>
      <c r="HS256" s="19"/>
      <c r="HT256" s="19"/>
      <c r="HU256" s="19"/>
    </row>
    <row r="257" spans="1:229" s="18" customFormat="1" ht="18">
      <c r="A257" s="28" t="s">
        <v>65</v>
      </c>
      <c r="B257" s="27"/>
      <c r="C257" s="108" t="str">
        <f>SpellNumber($E$2,BA256)</f>
        <v>INR Zero Only</v>
      </c>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c r="AG257" s="108"/>
      <c r="AH257" s="108"/>
      <c r="AI257" s="108"/>
      <c r="AJ257" s="108"/>
      <c r="AK257" s="108"/>
      <c r="AL257" s="108"/>
      <c r="AM257" s="108"/>
      <c r="AN257" s="108"/>
      <c r="AO257" s="108"/>
      <c r="AP257" s="108"/>
      <c r="AQ257" s="108"/>
      <c r="AR257" s="108"/>
      <c r="AS257" s="108"/>
      <c r="AT257" s="108"/>
      <c r="AU257" s="108"/>
      <c r="AV257" s="108"/>
      <c r="AW257" s="108"/>
      <c r="AX257" s="108"/>
      <c r="AY257" s="108"/>
      <c r="AZ257" s="108"/>
      <c r="BA257" s="108"/>
      <c r="BB257" s="108"/>
      <c r="BC257" s="109"/>
      <c r="HQ257" s="19"/>
      <c r="HR257" s="19"/>
      <c r="HS257" s="19"/>
      <c r="HT257" s="19"/>
      <c r="HU257" s="19"/>
    </row>
    <row r="258" spans="2:229" s="12" customFormat="1" ht="15">
      <c r="B258" s="68"/>
      <c r="C258" s="20"/>
      <c r="D258" s="20"/>
      <c r="E258" s="20"/>
      <c r="F258" s="20"/>
      <c r="G258" s="20"/>
      <c r="H258" s="20"/>
      <c r="I258" s="20"/>
      <c r="J258" s="20"/>
      <c r="K258" s="20"/>
      <c r="L258" s="20"/>
      <c r="M258" s="20"/>
      <c r="O258" s="20"/>
      <c r="BA258" s="20"/>
      <c r="BC258" s="20"/>
      <c r="HQ258" s="13"/>
      <c r="HR258" s="13"/>
      <c r="HS258" s="13"/>
      <c r="HT258" s="13"/>
      <c r="HU258" s="13"/>
    </row>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sheetData>
  <sheetProtection password="D9BE" sheet="1" selectLockedCells="1"/>
  <mergeCells count="8">
    <mergeCell ref="A9:BC9"/>
    <mergeCell ref="C257:BC257"/>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56">
      <formula1>IF(E256="Select",-1,IF(E256="At Par",0,0))</formula1>
      <formula2>IF(E256="Select",-1,IF(E256="At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56">
      <formula1>0</formula1>
      <formula2>IF(E256&lt;&gt;"Select",99.9,0)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6">
      <formula1>0</formula1>
      <formula2>99.9</formula2>
    </dataValidation>
    <dataValidation type="list" allowBlank="1" showInputMessage="1" showErrorMessage="1" sqref="E256">
      <formula1>"Select, Excess (+), Less (-)"</formula1>
    </dataValidation>
    <dataValidation type="decimal" allowBlank="1" showInputMessage="1" showErrorMessage="1" promptTitle="Quantity" prompt="Please enter the Quantity for this item. " errorTitle="Invalid Entry" error="Only Numeric Values are allowed. " sqref="BD248:BD249 BD194:BD204 BD135 F132:F232 F13 D13 BD57:BD58 BD69:BD71">
      <formula1>0</formula1>
      <formula2>999999999999999</formula2>
    </dataValidation>
    <dataValidation allowBlank="1" showInputMessage="1" showErrorMessage="1" promptTitle="Units" prompt="Please enter Units in text" sqref="E13 E132:E232"/>
    <dataValidation type="list" allowBlank="1" showInputMessage="1" showErrorMessage="1" sqref="L248 L249 L250 L251 L252 L253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formula1>"INR"</formula1>
    </dataValidation>
    <dataValidation type="list" allowBlank="1" showInputMessage="1" showErrorMessage="1" sqref="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formula1>"INR"</formula1>
    </dataValidation>
    <dataValidation type="list" allowBlank="1" showInputMessage="1" showErrorMessage="1" sqref="L207 L208 L209 L210 L211 L212 L213 L214 L215 L216 L217 L218 L219 L220 L221 L222 L223 L224 L225 L226 L227 L228 L229 L230 L231 L232 L233 L234 L235 L236 L237 L238 L239 L240 L241 L242 L243 L244 L245 L246 L247 L254">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VAT charges in Rupees for this item. " errorTitle="Invaid Entry" error="Only Numeric Values are allowed. " sqref="M14:M25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5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5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5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54">
      <formula1>0</formula1>
      <formula2>999999999999999</formula2>
    </dataValidation>
    <dataValidation type="list" showInputMessage="1" showErrorMessage="1" sqref="I13:I254">
      <formula1>"Excess(+), Less(-)"</formula1>
    </dataValidation>
    <dataValidation allowBlank="1" showInputMessage="1" showErrorMessage="1" promptTitle="Addition / Deduction" prompt="Please Choose the correct One" sqref="J13:J254"/>
    <dataValidation type="list" allowBlank="1" showInputMessage="1" showErrorMessage="1" sqref="K13:K254">
      <formula1>"Partial Conversion, Full Conversion"</formula1>
    </dataValidation>
    <dataValidation allowBlank="1" showInputMessage="1" showErrorMessage="1" promptTitle="Itemcode/Make" prompt="Please enter text" sqref="C13:C254"/>
    <dataValidation type="decimal" allowBlank="1" showInputMessage="1" showErrorMessage="1" errorTitle="Invalid Entry" error="Only Numeric Values are allowed. " sqref="A13:A254">
      <formula1>0</formula1>
      <formula2>999999999999999</formula2>
    </dataValidation>
  </dataValidations>
  <printOptions horizontalCentered="1"/>
  <pageMargins left="0.3937007874015748" right="0.3937007874015748" top="0.3937007874015748" bottom="0.3937007874015748" header="0.1968503937007874" footer="0.1968503937007874"/>
  <pageSetup horizontalDpi="600" verticalDpi="6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C10" sqref="C10"/>
    </sheetView>
  </sheetViews>
  <sheetFormatPr defaultColWidth="9.140625" defaultRowHeight="15"/>
  <sheetData>
    <row r="6" spans="5:11" ht="15">
      <c r="E6" s="116" t="s">
        <v>3</v>
      </c>
      <c r="F6" s="116"/>
      <c r="G6" s="116"/>
      <c r="H6" s="116"/>
      <c r="I6" s="116"/>
      <c r="J6" s="116"/>
      <c r="K6" s="116"/>
    </row>
    <row r="7" spans="5:11" ht="15">
      <c r="E7" s="116"/>
      <c r="F7" s="116"/>
      <c r="G7" s="116"/>
      <c r="H7" s="116"/>
      <c r="I7" s="116"/>
      <c r="J7" s="116"/>
      <c r="K7" s="116"/>
    </row>
    <row r="8" spans="5:11" ht="15">
      <c r="E8" s="116"/>
      <c r="F8" s="116"/>
      <c r="G8" s="116"/>
      <c r="H8" s="116"/>
      <c r="I8" s="116"/>
      <c r="J8" s="116"/>
      <c r="K8" s="116"/>
    </row>
    <row r="9" spans="5:11" ht="15">
      <c r="E9" s="116"/>
      <c r="F9" s="116"/>
      <c r="G9" s="116"/>
      <c r="H9" s="116"/>
      <c r="I9" s="116"/>
      <c r="J9" s="116"/>
      <c r="K9" s="116"/>
    </row>
    <row r="10" spans="5:11" ht="15">
      <c r="E10" s="116"/>
      <c r="F10" s="116"/>
      <c r="G10" s="116"/>
      <c r="H10" s="116"/>
      <c r="I10" s="116"/>
      <c r="J10" s="116"/>
      <c r="K10" s="116"/>
    </row>
    <row r="11" spans="5:11" ht="15">
      <c r="E11" s="116"/>
      <c r="F11" s="116"/>
      <c r="G11" s="116"/>
      <c r="H11" s="116"/>
      <c r="I11" s="116"/>
      <c r="J11" s="116"/>
      <c r="K11" s="116"/>
    </row>
    <row r="12" spans="5:11" ht="15">
      <c r="E12" s="116"/>
      <c r="F12" s="116"/>
      <c r="G12" s="116"/>
      <c r="H12" s="116"/>
      <c r="I12" s="116"/>
      <c r="J12" s="116"/>
      <c r="K12" s="116"/>
    </row>
    <row r="13" spans="5:11" ht="15">
      <c r="E13" s="116"/>
      <c r="F13" s="116"/>
      <c r="G13" s="116"/>
      <c r="H13" s="116"/>
      <c r="I13" s="116"/>
      <c r="J13" s="116"/>
      <c r="K13" s="116"/>
    </row>
    <row r="14" spans="5:11" ht="15">
      <c r="E14" s="116"/>
      <c r="F14" s="116"/>
      <c r="G14" s="116"/>
      <c r="H14" s="116"/>
      <c r="I14" s="116"/>
      <c r="J14" s="116"/>
      <c r="K14" s="11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2018-11-27T05:35:56Z</cp:lastPrinted>
  <dcterms:created xsi:type="dcterms:W3CDTF">2009-01-30T06:42:42Z</dcterms:created>
  <dcterms:modified xsi:type="dcterms:W3CDTF">2019-12-02T07:57:42Z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