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730" windowHeight="9465" tabRatio="838" firstSheet="1" activeTab="1"/>
  </bookViews>
  <sheets>
    <sheet name="BoQ1" sheetId="1" state="veryHidden" r:id="rId1"/>
    <sheet name="Macros" sheetId="2" r:id="rId2"/>
  </sheets>
  <externalReferences>
    <externalReference r:id="rId5"/>
    <externalReference r:id="rId6"/>
    <externalReference r:id="rId7"/>
    <externalReference r:id="rId8"/>
    <externalReference r:id="rId9"/>
    <externalReference r:id="rId10"/>
  </externalReferences>
  <definedNames>
    <definedName name="_xlfn._FV" hidden="1">#NAME?</definedName>
    <definedName name="_xlfn.BAHTTEXT" hidden="1">#NAME?</definedName>
    <definedName name="_xlfn.COUNTIFS" hidden="1">#NAME?</definedName>
    <definedName name="BAA1">#REF!</definedName>
    <definedName name="boq_type">#REF!</definedName>
    <definedName name="boq_version">'[1]Config'!$C$2:$C$3</definedName>
    <definedName name="CONC_25">'[4]M25'!$G$21</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_xlnm.Print_Area" localSheetId="0">'BoQ1'!$A$1:$BC$300</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<sst xmlns="http://schemas.openxmlformats.org/spreadsheetml/2006/main" count="1872" uniqueCount="656">
  <si>
    <t>Sl.
No.</t>
  </si>
  <si>
    <t>Item Code / Make</t>
  </si>
  <si>
    <t>Estimated Rate</t>
  </si>
  <si>
    <t>Please Enable Macros to View BoQ information</t>
  </si>
  <si>
    <t>BoQ_Ver3.0</t>
  </si>
  <si>
    <t>Normal</t>
  </si>
  <si>
    <t>INR Only</t>
  </si>
  <si>
    <t>INR</t>
  </si>
  <si>
    <t xml:space="preserve"> </t>
  </si>
  <si>
    <t>Bidder Name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</si>
  <si>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</si>
  <si>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</si>
  <si>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</si>
  <si>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</si>
  <si>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</si>
  <si>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</si>
  <si>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</si>
  <si>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</si>
  <si>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</si>
  <si>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</si>
  <si>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</si>
  <si>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</si>
  <si>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</si>
  <si>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</si>
  <si>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</si>
  <si>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</si>
  <si>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</si>
  <si>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</si>
  <si>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</si>
  <si>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</si>
  <si>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</si>
  <si>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</si>
  <si>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</si>
  <si>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</si>
  <si>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BI01010001010000000000000515BI0100001112</t>
  </si>
  <si>
    <t>Construction of chamber for 100mm sluices valve</t>
  </si>
  <si>
    <t>item1</t>
  </si>
  <si>
    <t>1 Nos</t>
  </si>
  <si>
    <t>Nos</t>
  </si>
  <si>
    <t>Excess(+)</t>
  </si>
  <si>
    <t>Supplying, Conveying and fixing spls. Including eart</t>
  </si>
  <si>
    <t>Construction of chamber for 100mm sluice plates</t>
  </si>
  <si>
    <t>item2</t>
  </si>
  <si>
    <t>BI01010001010000000000000515BI0100001115</t>
  </si>
  <si>
    <t>item3</t>
  </si>
  <si>
    <t>BI01010001010000000000000515BI0100001116</t>
  </si>
  <si>
    <t>Supplying, Conveying and fixing spls. Including ea</t>
  </si>
  <si>
    <t>item4</t>
  </si>
  <si>
    <t>BI01010001010000000000000515BI0100001117</t>
  </si>
  <si>
    <t>BI01010001010000000000000515BI0100001118</t>
  </si>
  <si>
    <t>BI01010001010000000000000515BI0100001119</t>
  </si>
  <si>
    <t>BI01010001010000000000000515BI0100001120</t>
  </si>
  <si>
    <t>BI01010001010000000000000515BI0100001121</t>
  </si>
  <si>
    <t>BI01010001010000000000000515BI0100001122</t>
  </si>
  <si>
    <t>BI01010001010000000000000515BI0100001123</t>
  </si>
  <si>
    <t>BI01010001010000000000000515BI0100001124</t>
  </si>
  <si>
    <t>BI01010001010000000000000515BI0100001125</t>
  </si>
  <si>
    <t>BI01010001010000000000000515BI0100001126</t>
  </si>
  <si>
    <t>BI01010001010000000000000515BI0100001127</t>
  </si>
  <si>
    <t>BI01010001010000000000000515BI0100001128</t>
  </si>
  <si>
    <t>BI01010001010000000000000515BI0100001129</t>
  </si>
  <si>
    <t>item5</t>
  </si>
  <si>
    <t>Total in Figures</t>
  </si>
  <si>
    <t>Percentage</t>
  </si>
  <si>
    <t>Full Conversion</t>
  </si>
  <si>
    <t>Quoted Rate in Words</t>
  </si>
  <si>
    <t>Quoted Rate in Figures</t>
  </si>
  <si>
    <t>IOCL</t>
  </si>
  <si>
    <t>Select, At Par, Excess (+), Less (-)</t>
  </si>
  <si>
    <t>Select</t>
  </si>
  <si>
    <t>BI01010001010000000000000515BI0100001130</t>
  </si>
  <si>
    <t>BI01010001010000000000000515BI0100001131</t>
  </si>
  <si>
    <t>BI01010001010000000000000515BI0100001132</t>
  </si>
  <si>
    <t>BI01010001010000000000000515BI0100001133</t>
  </si>
  <si>
    <t>BI01010001010000000000000515BI0100001134</t>
  </si>
  <si>
    <t>BI01010001010000000000000515BI0100001135</t>
  </si>
  <si>
    <t>BI01010001010000000000000515BI0100001136</t>
  </si>
  <si>
    <t>BI01010001010000000000000515BI0100001137</t>
  </si>
  <si>
    <t>BI01010001010000000000000515BI0100001138</t>
  </si>
  <si>
    <t>BI01010001010000000000000515BI0100001139</t>
  </si>
  <si>
    <t>BI01010001010000000000000515BI0100001140</t>
  </si>
  <si>
    <t>BI01010001010000000000000515BI0100001141</t>
  </si>
  <si>
    <t>BI01010001010000000000000515BI0100001142</t>
  </si>
  <si>
    <t>BI01010001010000000000000515BI0100001143</t>
  </si>
  <si>
    <t>BI01010001010000000000000515BI0100001144</t>
  </si>
  <si>
    <t>BI01010001010000000000000515BI0100001145</t>
  </si>
  <si>
    <t>BI01010001010000000000000515BI0100001146</t>
  </si>
  <si>
    <t>BI01010001010000000000000515BI0100001147</t>
  </si>
  <si>
    <t>BI01010001010000000000000515BI0100001148</t>
  </si>
  <si>
    <t>BI01010001010000000000000515BI0100001149</t>
  </si>
  <si>
    <t>BI01010001010000000000000515BI0100001150</t>
  </si>
  <si>
    <t>BI01010001010000000000000515BI0100001151</t>
  </si>
  <si>
    <t>BI01010001010000000000000515BI0100001152</t>
  </si>
  <si>
    <t>BI01010001010000000000000515BI0100001153</t>
  </si>
  <si>
    <t>BI01010001010000000000000515BI0100001154</t>
  </si>
  <si>
    <t>BI01010001010000000000000515BI0100001155</t>
  </si>
  <si>
    <t>BI01010001010000000000000515BI0100001156</t>
  </si>
  <si>
    <t>BI01010001010000000000000515BI0100001157</t>
  </si>
  <si>
    <t>BI01010001010000000000000515BI0100001158</t>
  </si>
  <si>
    <t>BI01010001010000000000000515BI0100001159</t>
  </si>
  <si>
    <t>BI01010001010000000000000515BI0100001160</t>
  </si>
  <si>
    <t>BI01010001010000000000000515BI0100001161</t>
  </si>
  <si>
    <t>BI01010001010000000000000515BI0100001162</t>
  </si>
  <si>
    <t>BI01010001010000000000000515BI0100001163</t>
  </si>
  <si>
    <t>BI01010001010000000000000515BI0100001164</t>
  </si>
  <si>
    <t>BI01010001010000000000000515BI0100001165</t>
  </si>
  <si>
    <t>BI01010001010000000000000515BI0100001166</t>
  </si>
  <si>
    <t>BI01010001010000000000000515BI0100001167</t>
  </si>
  <si>
    <t>BI01010001010000000000000515BI0100001168</t>
  </si>
  <si>
    <t>BI01010001010000000000000515BI0100001169</t>
  </si>
  <si>
    <t>BI01010001010000000000000515BI0100001170</t>
  </si>
  <si>
    <t>BI01010001010000000000000515BI0100001171</t>
  </si>
  <si>
    <t>BI01010001010000000000000515BI0100001172</t>
  </si>
  <si>
    <t>BI01010001010000000000000515BI0100001173</t>
  </si>
  <si>
    <t>BI01010001010000000000000515BI0100001174</t>
  </si>
  <si>
    <t>BI01010001010000000000000515BI0100001175</t>
  </si>
  <si>
    <t>BI01010001010000000000000515BI0100001176</t>
  </si>
  <si>
    <t>BI01010001010000000000000515BI0100001177</t>
  </si>
  <si>
    <t>BI01010001010000000000000515BI0100001178</t>
  </si>
  <si>
    <t>BI01010001010000000000000515BI0100001179</t>
  </si>
  <si>
    <t>BI01010001010000000000000515BI0100001180</t>
  </si>
  <si>
    <t>BI01010001010000000000000515BI0100001181</t>
  </si>
  <si>
    <t>BI01010001010000000000000515BI0100001182</t>
  </si>
  <si>
    <t>BI01010001010000000000000515BI0100001183</t>
  </si>
  <si>
    <t>BI01010001010000000000000515BI0100001184</t>
  </si>
  <si>
    <t>BI01010001010000000000000515BI0100001185</t>
  </si>
  <si>
    <t>BI01010001010000000000000515BI0100001186</t>
  </si>
  <si>
    <t>BI01010001010000000000000515BI0100001187</t>
  </si>
  <si>
    <t>BI01010001010000000000000515BI0100001188</t>
  </si>
  <si>
    <t>BI01010001010000000000000515BI0100001189</t>
  </si>
  <si>
    <t>BI01010001010000000000000515BI0100001190</t>
  </si>
  <si>
    <t>BI01010001010000000000000515BI0100001191</t>
  </si>
  <si>
    <t>BI01010001010000000000000515BI0100001192</t>
  </si>
  <si>
    <t>BI01010001010000000000000515BI0100001193</t>
  </si>
  <si>
    <t>BI01010001010000000000000515BI0100001194</t>
  </si>
  <si>
    <t>BI01010001010000000000000515BI0100001195</t>
  </si>
  <si>
    <t>BI01010001010000000000000515BI0100001196</t>
  </si>
  <si>
    <t>BI01010001010000000000000515BI0100001197</t>
  </si>
  <si>
    <t>BI01010001010000000000000515BI0100001198</t>
  </si>
  <si>
    <t>BI01010001010000000000000515BI0100001199</t>
  </si>
  <si>
    <t>BI01010001010000000000000515BI0100001200</t>
  </si>
  <si>
    <t>BI01010001010000000000000515BI0100001201</t>
  </si>
  <si>
    <t>BI01010001010000000000000515BI0100001202</t>
  </si>
  <si>
    <t>BI01010001010000000000000515BI0100001203</t>
  </si>
  <si>
    <t>BI01010001010000000000000515BI0100001204</t>
  </si>
  <si>
    <t>BI01010001010000000000000515BI0100001205</t>
  </si>
  <si>
    <t>BI01010001010000000000000515BI0100001206</t>
  </si>
  <si>
    <t>BI01010001010000000000000515BI0100001207</t>
  </si>
  <si>
    <t>BI01010001010000000000000515BI0100001208</t>
  </si>
  <si>
    <t>BI01010001010000000000000515BI0100001209</t>
  </si>
  <si>
    <t>BI01010001010000000000000515BI0100001210</t>
  </si>
  <si>
    <t>BI01010001010000000000000515BI0100001211</t>
  </si>
  <si>
    <t>BI01010001010000000000000515BI0100001212</t>
  </si>
  <si>
    <t>BI01010001010000000000000515BI0100001213</t>
  </si>
  <si>
    <t>BI01010001010000000000000515BI0100001214</t>
  </si>
  <si>
    <t>BI01010001010000000000000515BI0100001215</t>
  </si>
  <si>
    <t>BI01010001010000000000000515BI0100001216</t>
  </si>
  <si>
    <t>BI01010001010000000000000515BI0100001217</t>
  </si>
  <si>
    <t>BI01010001010000000000000515BI0100001218</t>
  </si>
  <si>
    <t>BI01010001010000000000000515BI0100001219</t>
  </si>
  <si>
    <t>BI01010001010000000000000515BI0100001220</t>
  </si>
  <si>
    <t>BI01010001010000000000000515BI0100001221</t>
  </si>
  <si>
    <t>BI01010001010000000000000515BI0100001222</t>
  </si>
  <si>
    <t>BI01010001010000000000000515BI0100001223</t>
  </si>
  <si>
    <t>BI01010001010000000000000515BI0100001224</t>
  </si>
  <si>
    <t>BI01010001010000000000000515BI0100001225</t>
  </si>
  <si>
    <t>BI01010001010000000000000515BI0100001226</t>
  </si>
  <si>
    <t>BI01010001010000000000000515BI0100001227</t>
  </si>
  <si>
    <t>BI01010001010000000000000515BI0100001228</t>
  </si>
  <si>
    <t>BI01010001010000000000000515BI0100001229</t>
  </si>
  <si>
    <t>BI01010001010000000000000515BI0100001230</t>
  </si>
  <si>
    <t>BI01010001010000000000000515BI0100001231</t>
  </si>
  <si>
    <t>BI01010001010000000000000515BI0100001232</t>
  </si>
  <si>
    <t>BI01010001010000000000000515BI0100001233</t>
  </si>
  <si>
    <t>BI01010001010000000000000515BI0100001234</t>
  </si>
  <si>
    <t>BI01010001010000000000000515BI0100001235</t>
  </si>
  <si>
    <t>BI01010001010000000000000515BI0100001236</t>
  </si>
  <si>
    <t>BI01010001010000000000000515BI0100001237</t>
  </si>
  <si>
    <t>BI01010001010000000000000515BI0100001238</t>
  </si>
  <si>
    <t>BI01010001010000000000000515BI0100001240</t>
  </si>
  <si>
    <t>BI01010001010000000000000515BI0100001241</t>
  </si>
  <si>
    <t>BI01010001010000000000000515BI0100001242</t>
  </si>
  <si>
    <t>BI01010001010000000000000515BI0100001243</t>
  </si>
  <si>
    <t>BI01010001010000000000000515BI0100001244</t>
  </si>
  <si>
    <t>BI01010001010000000000000515BI0100001245</t>
  </si>
  <si>
    <t>BI01010001010000000000000515BI0100001246</t>
  </si>
  <si>
    <t>BI01010001010000000000000515BI0100001247</t>
  </si>
  <si>
    <t>BI01010001010000000000000515BI0100001248</t>
  </si>
  <si>
    <t>BI01010001010000000000000515BI0100001249</t>
  </si>
  <si>
    <t>BI01010001010000000000000515BI0100001250</t>
  </si>
  <si>
    <t>BI01010001010000000000000515BI0100001251</t>
  </si>
  <si>
    <t>BI01010001010000000000000515BI0100001252</t>
  </si>
  <si>
    <t>BI01010001010000000000000515BI0100001253</t>
  </si>
  <si>
    <t>BI01010001010000000000000515BI0100001254</t>
  </si>
  <si>
    <t>BI01010001010000000000000515BI0100001255</t>
  </si>
  <si>
    <t>BI01010001010000000000000515BI0100001256</t>
  </si>
  <si>
    <t>BI01010001010000000000000515BI0100001257</t>
  </si>
  <si>
    <t>BI01010001010000000000000515BI0100001258</t>
  </si>
  <si>
    <t>BI01010001010000000000000515BI0100001259</t>
  </si>
  <si>
    <t>BI01010001010000000000000515BI0100001260</t>
  </si>
  <si>
    <t>BI01010001010000000000000515BI0100001261</t>
  </si>
  <si>
    <t>BI01010001010000000000000515BI0100001262</t>
  </si>
  <si>
    <t>BI01010001010000000000000515BI0100001263</t>
  </si>
  <si>
    <t>BI01010001010000000000000515BI0100001264</t>
  </si>
  <si>
    <t>BI01010001010000000000000515BI0100001265</t>
  </si>
  <si>
    <t>BI01010001010000000000000515BI0100001266</t>
  </si>
  <si>
    <t>BI01010001010000000000000515BI0100001267</t>
  </si>
  <si>
    <t>BI01010001010000000000000515BI0100001268</t>
  </si>
  <si>
    <t>BI01010001010000000000000515BI0100001269</t>
  </si>
  <si>
    <t>BI01010001010000000000000515BI0100001270</t>
  </si>
  <si>
    <t>BI01010001010000000000000515BI0100001271</t>
  </si>
  <si>
    <t>BI01010001010000000000000515BI0100001272</t>
  </si>
  <si>
    <t>BI01010001010000000000000515BI0100001273</t>
  </si>
  <si>
    <t>BI01010001010000000000000515BI0100001274</t>
  </si>
  <si>
    <t>BI01010001010000000000000515BI0100001275</t>
  </si>
  <si>
    <t>BI01010001010000000000000515BI0100001276</t>
  </si>
  <si>
    <t>BI01010001010000000000000515BI0100001277</t>
  </si>
  <si>
    <t>BI01010001010000000000000515BI0100001278</t>
  </si>
  <si>
    <t>BI01010001010000000000000515BI0100001279</t>
  </si>
  <si>
    <t>BI01010001010000000000000515BI0100001280</t>
  </si>
  <si>
    <t>BI01010001010000000000000515BI0100001281</t>
  </si>
  <si>
    <t>BI01010001010000000000000515BI0100001282</t>
  </si>
  <si>
    <t>BI01010001010000000000000515BI0100001283</t>
  </si>
  <si>
    <t>BI01010001010000000000000515BI0100001284</t>
  </si>
  <si>
    <t>BI01010001010000000000000515BI0100001285</t>
  </si>
  <si>
    <t>BI01010001010000000000000515BI0100001286</t>
  </si>
  <si>
    <t>BI01010001010000000000000515BI0100001287</t>
  </si>
  <si>
    <t>BI01010001010000000000000515BI0100001288</t>
  </si>
  <si>
    <t>BI01010001010000000000000515BI0100001289</t>
  </si>
  <si>
    <t>BI01010001010000000000000515BI0100001290</t>
  </si>
  <si>
    <t>BI01010001010000000000000515BI0100001291</t>
  </si>
  <si>
    <t>BI01010001010000000000000515BI0100001292</t>
  </si>
  <si>
    <t>BI01010001010000000000000515BI0100001293</t>
  </si>
  <si>
    <t>BI01010001010000000000000515BI0100001294</t>
  </si>
  <si>
    <t>BI01010001010000000000000515BI0100001295</t>
  </si>
  <si>
    <t>BI01010001010000000000000515BI0100001296</t>
  </si>
  <si>
    <t>BI01010001010000000000000515BI0100001297</t>
  </si>
  <si>
    <t>BI01010001010000000000000515BI0100001298</t>
  </si>
  <si>
    <t>BI01010001010000000000000515BI0100001299</t>
  </si>
  <si>
    <t>BI01010001010000000000000515BI0100001300</t>
  </si>
  <si>
    <t>BI01010001010000000000000515BI0100001301</t>
  </si>
  <si>
    <t>BI01010001010000000000000515BI0100001302</t>
  </si>
  <si>
    <t>BI01010001010000000000000515BI0100001303</t>
  </si>
  <si>
    <t>BI01010001010000000000000515BI0100001304</t>
  </si>
  <si>
    <t>BI01010001010000000000000515BI0100001305</t>
  </si>
  <si>
    <t>SqM</t>
  </si>
  <si>
    <t>CuM.</t>
  </si>
  <si>
    <t>Mtr.</t>
  </si>
  <si>
    <t>Each</t>
  </si>
  <si>
    <t>BI01010001010000000000000515BI0100001113</t>
  </si>
  <si>
    <t>BI01010001010000000000000515BI0100001114</t>
  </si>
  <si>
    <t>Civil works</t>
  </si>
  <si>
    <t>mtr</t>
  </si>
  <si>
    <t>each</t>
  </si>
  <si>
    <t>set</t>
  </si>
  <si>
    <t>item</t>
  </si>
  <si>
    <t>BI01010001010000000000000515BI0100001306</t>
  </si>
  <si>
    <t>BI01010001010000000000000515BI0100001307</t>
  </si>
  <si>
    <t>BI01010001010000000000000515BI0100001308</t>
  </si>
  <si>
    <t>BI01010001010000000000000515BI0100001309</t>
  </si>
  <si>
    <t>BI01010001010000000000000515BI0100001310</t>
  </si>
  <si>
    <t>BI01010001010000000000000515BI0100001311</t>
  </si>
  <si>
    <t>BI01010001010000000000000515BI0100001312</t>
  </si>
  <si>
    <t>BI01010001010000000000000515BI0100001313</t>
  </si>
  <si>
    <t>BI01010001010000000000000515BI0100001314</t>
  </si>
  <si>
    <t>Supplying, fitting and fixing best quality Indian make mirror 5.5 mm thick with silvering as per I.S.I. specifications supported on fibre glass frame of any colour, frame size 550 mm X 400 mm</t>
  </si>
  <si>
    <t xml:space="preserve">Tender Inviting Authority: The Additional Chief Engineer,  W.B.P.H&amp;.I.D.Corpn. Ltd. </t>
  </si>
  <si>
    <t>Sqm</t>
  </si>
  <si>
    <t>Qntl</t>
  </si>
  <si>
    <t xml:space="preserve">Supply of UPVC pipes (B Type) and fittings conforming to IS-13592-1992
(A) (i) Single Socketed 3 Mtr. Length
b) 110 mm </t>
  </si>
  <si>
    <t>Iron butt hinges of approved quality fitted and fixed with steel screws, with ISI mark 100mm X 50mm X 1.25mm</t>
  </si>
  <si>
    <t xml:space="preserve">Supply of UPVC pipes (B Type) and fittings conforming to IS-13592-1992
(A) (i) Single Socketed 3 Mtr. Length
c) 160 mm </t>
  </si>
  <si>
    <t>BI01010001010000000000000515BI0100001315</t>
  </si>
  <si>
    <t>BI01010001010000000000000515BI0100001316</t>
  </si>
  <si>
    <t>BI01010001010000000000000515BI0100001317</t>
  </si>
  <si>
    <t>BI01010001010000000000000515BI0100001318</t>
  </si>
  <si>
    <t>BI01010001010000000000000515BI0100001319</t>
  </si>
  <si>
    <t>BI01010001010000000000000515BI0100001320</t>
  </si>
  <si>
    <t>BI01010001010000000000000515BI0100001321</t>
  </si>
  <si>
    <t>BI01010001010000000000000515BI0100001322</t>
  </si>
  <si>
    <t>BI01010001010000000000000515BI0100001323</t>
  </si>
  <si>
    <t>BI01010001010000000000000515BI0100001324</t>
  </si>
  <si>
    <t>BI01010001010000000000000515BI0100001325</t>
  </si>
  <si>
    <t>BI01010001010000000000000515BI0100001326</t>
  </si>
  <si>
    <t>BI01010001010000000000000515BI0100001327</t>
  </si>
  <si>
    <t>BI01010001010000000000000515BI0100001328</t>
  </si>
  <si>
    <t>BI01010001010000000000000515BI0100001329</t>
  </si>
  <si>
    <t>BI01010001010000000000000515BI0100001330</t>
  </si>
  <si>
    <t>BI01010001010000000000000515BI0100001331</t>
  </si>
  <si>
    <t>BI01010001010000000000000515BI0100001332</t>
  </si>
  <si>
    <t>BI01010001010000000000000515BI0100001333</t>
  </si>
  <si>
    <t>BI01010001010000000000000515BI0100001334</t>
  </si>
  <si>
    <t>BI01010001010000000000000515BI0100001335</t>
  </si>
  <si>
    <t>BI01010001010000000000000515BI0100001336</t>
  </si>
  <si>
    <t>BI01010001010000000000000515BI0100001337</t>
  </si>
  <si>
    <t>BI01010001010000000000000515BI0100001338</t>
  </si>
  <si>
    <t>BI01010001010000000000000515BI0100001339</t>
  </si>
  <si>
    <t>BI01010001010000000000000515BI0100001340</t>
  </si>
  <si>
    <t>BI01010001010000000000000515BI0100001341</t>
  </si>
  <si>
    <t>BI01010001010000000000000515BI0100001342</t>
  </si>
  <si>
    <t>BI01010001010000000000000515BI0100001343</t>
  </si>
  <si>
    <t>BI01010001010000000000000515BI0100001344</t>
  </si>
  <si>
    <t>BI01010001010000000000000515BI0100001345</t>
  </si>
  <si>
    <t>BI01010001010000000000000515BI0100001346</t>
  </si>
  <si>
    <t>BI01010001010000000000000515BI0100001347</t>
  </si>
  <si>
    <t>BI01010001010000000000000515BI0100001348</t>
  </si>
  <si>
    <t>BI01010001010000000000000515BI0100001349</t>
  </si>
  <si>
    <t>BI01010001010000000000000515BI0100001350</t>
  </si>
  <si>
    <t>BI01010001010000000000000515BI0100001351</t>
  </si>
  <si>
    <t>BI01010001010000000000000515BI0100001352</t>
  </si>
  <si>
    <t>BI01010001010000000000000515BI0100001353</t>
  </si>
  <si>
    <t>BI01010001010000000000000515BI0100001354</t>
  </si>
  <si>
    <t>BI01010001010000000000000515BI0100001355</t>
  </si>
  <si>
    <t>BI01010001010000000000000515BI0100001356</t>
  </si>
  <si>
    <t>BI01010001010000000000000515BI0100001357</t>
  </si>
  <si>
    <t>BI01010001010000000000000515BI0100001358</t>
  </si>
  <si>
    <t>BI01010001010000000000000515BI0100001359</t>
  </si>
  <si>
    <t>BI01010001010000000000000515BI0100001360</t>
  </si>
  <si>
    <t>BI01010001010000000000000515BI0100001361</t>
  </si>
  <si>
    <t>BI01010001010000000000000515BI0100001362</t>
  </si>
  <si>
    <t>BI01010001010000000000000515BI0100001363</t>
  </si>
  <si>
    <t>BI01010001010000000000000515BI0100001364</t>
  </si>
  <si>
    <t>BI01010001010000000000000515BI0100001365</t>
  </si>
  <si>
    <t>BI01010001010000000000000515BI0100001366</t>
  </si>
  <si>
    <t>BI01010001010000000000000515BI0100001367</t>
  </si>
  <si>
    <t>BI01010001010000000000000515BI0100001368</t>
  </si>
  <si>
    <t>BI01010001010000000000000515BI0100001369</t>
  </si>
  <si>
    <t>BI01010001010000000000000515BI0100001370</t>
  </si>
  <si>
    <t>BI01010001010000000000000515BI0100001371</t>
  </si>
  <si>
    <t>BI01010001010000000000000515BI0100001372</t>
  </si>
  <si>
    <t>BI01010001010000000000000515BI0100001373</t>
  </si>
  <si>
    <t>BI01010001010000000000000515BI0100001374</t>
  </si>
  <si>
    <t>BI01010001010000000000000515BI0100001375</t>
  </si>
  <si>
    <t>BI01010001010000000000000515BI0100001376</t>
  </si>
  <si>
    <t>BI01010001010000000000000515BI0100001377</t>
  </si>
  <si>
    <t>BI01010001010000000000000515BI0100001378</t>
  </si>
  <si>
    <t>BI01010001010000000000000515BI0100001379</t>
  </si>
  <si>
    <t>BI01010001010000000000000515BI0100001380</t>
  </si>
  <si>
    <t>BI01010001010000000000000515BI0100001381</t>
  </si>
  <si>
    <t>BI01010001010000000000000515BI0100001382</t>
  </si>
  <si>
    <t>BI01010001010000000000000515BI0100001383</t>
  </si>
  <si>
    <t>BI01010001010000000000000515BI0100001384</t>
  </si>
  <si>
    <t>BI01010001010000000000000515BI0100001385</t>
  </si>
  <si>
    <t>BI01010001010000000000000515BI0100001386</t>
  </si>
  <si>
    <t>BI01010001010000000000000515BI0100001387</t>
  </si>
  <si>
    <t>BI01010001010000000000000515BI0100001388</t>
  </si>
  <si>
    <t>BI01010001010000000000000515BI0100001389</t>
  </si>
  <si>
    <t>BI01010001010000000000000515BI0100001390</t>
  </si>
  <si>
    <t>BI01010001010000000000000515BI0100001391</t>
  </si>
  <si>
    <t>BI01010001010000000000000515BI0100001392</t>
  </si>
  <si>
    <t>BI01010001010000000000000515BI0100001393</t>
  </si>
  <si>
    <t>BI01010001010000000000000515BI0100001394</t>
  </si>
  <si>
    <t>BI01010001010000000000000515BI0100001395</t>
  </si>
  <si>
    <t>BI01010001010000000000000515BI0100001396</t>
  </si>
  <si>
    <t>Cum.</t>
  </si>
  <si>
    <t>Cum</t>
  </si>
  <si>
    <t>sqm</t>
  </si>
  <si>
    <t>Sq. M</t>
  </si>
  <si>
    <t>RM</t>
  </si>
  <si>
    <t>Supplying, fitting and fixing PVC pipes of approved makeof (medium duty) conforming to ASTMD - 1785 and threaded to match with GI Pipes as per IS : 1239 (Part - I). with all necessary accessories, specials viz. socket, bend, tee, union, cross, elbo, nipple, longscrew, reducing socket, reducing tee, short piece etc. fitted with holder bats clamps, including cutting pipes, making threads,fitting, fixing etc. complete in all respect including cost of all necessary fittings as required,jointing materials and two coats of painting with approved paint in any position above ground. (Payment will be made on the centre line measurements of total pipe line including all specials. No separate payment will be made for accesories, specials. Payment for painting will be made seperately) Supreem made
(a) For Exposed Work -- PVC Pipes (Dia)
32mm</t>
  </si>
  <si>
    <t>Surface Dressing of the ground in any kind of soil including removing vegetation inequalities not exceeding 15 cm depth and disposal of the rubbish within a lead upto 75 m as directed.</t>
  </si>
  <si>
    <t>Earth work in excavation of foundation trenches of drains, in all sorts of soil (including mixed soil but excluding laterite or sandstone) including removing spreading or stacking the spoils with in a lead of 75m. As directed. The item includes necessary trim-ming the sides of trenches, levelling, dressing and ramming the bottom, bailing out water etc. as required complete. Depth of excavation not execeeding 1,500 mm</t>
  </si>
  <si>
    <t>(b) Depth of excavation for additional depth beyond 1,500 mm. and upto 3,000 mm. but not requiring shoring.</t>
  </si>
  <si>
    <t>Construction of granular sub-base by providing graded material, mixing by mix in place method with Rotavator at OMC, spreading in uniform layers with Motor grader on prepared surface in proper grade and camber, compacting with vibratory roller to achieve the desired density, including lighting, guarding, barricading, including cost of all materials, machinery, tools and plants including cost of quality control complete as per Clause 401 of Specifications for Road &amp; Bridge Works of MoRT&amp;H (5th Revision).</t>
  </si>
  <si>
    <t>Supplying &amp; laying as per IRC-SP:063-2004 paver unit of any shade of approved quality as per relevant IS code,laid in pattern as directed in pavement, footpath, driveway(paver block only), etc including necessary underlay complete in all respect with all labour and material. [Border concrete if necessary to be paid separately].
Note: Sub-grade CBR should not be less than 5
c) (c) 60 mm thick interlocking designer concrete paver block M-35 grade for light-traffic zone, commercial &amp; office complex, tourist resort as per IS: 15658-2006 (over 20-40 mm medium sand bed on 250mm thk WBM/ WMM base course &amp; 250 mm thk bound gnaular /granular sub-base course &amp; filling the interstices of blocks with fine sand by brooming &amp; subsequent watering complete, including cost of sand but excluding cost of base, sub-base course &amp; subgrade preparation) complete as per direction of Engineer-in-Charge.  Color Decorative</t>
  </si>
  <si>
    <t xml:space="preserve">Construction of cement concrete kerb with top and bottom width 115 and 165 mm respectively, 250 mm high in M 20 grade PCC on M-10 grade foundation 150 mm thick, foundation having 50 mm projection beyond kerb stone, kerb stone laid with kerb laying machine, foundation concrete laid manually, all complete as per clause 409 of Specifications for Road &amp; Bridge Works of MoRT&amp;H (5th Revision). (The rate is inclusive of cost of all materials, labour, hire and usage charges of machinery and all incidental charges in this connection.)
A) Using Concrete Mixer </t>
  </si>
  <si>
    <t xml:space="preserve">Cement concrete with graded jhama khoa (30 mm size) excluding shuttering . In ground floor and foundation.      (a) 1:3:6 proportion
</t>
  </si>
  <si>
    <t xml:space="preserve"> brick work with 1st class bricks in cement mortar (1:4)in</t>
  </si>
  <si>
    <t>Supplying and laying Polythene Sheet (150gm / sq.m.) over damp proof course or below flooring or roof terracing or in foundation or in foundation trenches.</t>
  </si>
  <si>
    <t>Ordinary Cement concrete (mix 1:1.5:3) with graded stone chips (20 mm nominal size) excluding shuttering and reinforcement if any, in ground floor as per relevant IS codes. a) Pakur Variety
Ground floor</t>
  </si>
  <si>
    <t>Ordinary Cement concrete (mix 1:1.5:3) with graded stone chips (20 mm nominal size) excluding shuttering and reinforcement if any, in ground floor as per relevant IS codes. a) Pakur Variety
MUMPTY ROOM</t>
  </si>
  <si>
    <t>Hire and labour charges for shuttering with centreing and necessary staging up to 4m using approved stout props thick hard wood planks of approved thickness with required bracing for concrete slabs, beams, columns, linteles curved or straight including fitting, fixing and striking out after complition of works upto roof of GF c) Steel shuttering or 9 to 12 mm thick approved quality ply board shuttering in any concrete work.
Ground floor</t>
  </si>
  <si>
    <t>Hire and labour charges for shuttering with centreing and necessary staging up to 4m using approved stout props thick hard wood planks of approved thickness with required bracing for concrete slabs, beams, columns, linteles curved or straight including fitting, fixing and striking out after complition of works upto roof of GF c) Steel shuttering or 9 to 12 mm thick approved quality ply board shuttering in any concrete work.
MUMPTY ROOM</t>
  </si>
  <si>
    <t>Reinforcement for reinforced concrete work in all sorts structure including distribution bars, stirrups, binders etc. including of rods initial straightening and removal of loose rust (if necessary), cutting to requisite length , hooking and bending with 16 gauge black annealed wire at every inter section, complete as per drawing and direction.
Grpond floor</t>
  </si>
  <si>
    <t>Reinforcement for reinforced concrete work in all sorts structure including distribution bars, stirrups, binders etc. including of rods initial straightening and removal of loose rust (if necessary), cutting to requisite length , hooking and bending with 16 gauge black annealed wire at every inter section, complete as per drawing and direction.
MUMPTY ROOM</t>
  </si>
  <si>
    <t>Brick work with 1st class bricks in cement mortar (1:6)
(a) In foundation and plinth</t>
  </si>
  <si>
    <t>Brick work with 1st class bricks in cement mortar (1:6)
MUMPTY ROOM</t>
  </si>
  <si>
    <t>Wood work in door and window frame fitted and fixed in position complete including a protective coat of painting at the contact surface of the frame exluding cost of concrete, Iron Butt Hinges and M.S clamps. (The quantum should be correted upto three decimals). Sal : Malaysian Sal
GROUND FLOOR</t>
  </si>
  <si>
    <t xml:space="preserve">Wood work in door and window frame fitted and fixed in position complete including a protective coat of painting at the contact surface of the frame exluding cost of concrete, Iron Butt Hinges and M.S clamps. (The quantum should be correted upto three decimals). Sal : Malaysian Sal
FIRST FLOOR </t>
  </si>
  <si>
    <t xml:space="preserve">Wood work in door and window frame fitted and fixed in position complete including a protective coat of painting at the contact surface of the frame exluding cost of concrete, Iron Butt Hinges and M.S clamps. (The quantum should be correted upto three decimals). Sal : Malaysian Sal
SECOND FLOOR </t>
  </si>
  <si>
    <t>Wood work in door and window frame fitted and fixed in position complete including a protective coat of painting at the contact surface of the frame exluding cost of concrete, Iron Butt Hinges and M.S clamps. (The quantum should be correted upto three decimals). Sal : Malaysian Sal
MUMPTY ROOM</t>
  </si>
  <si>
    <t xml:space="preserve">Wood work in upper rails of railing, hand rail of staircase, balcony etc. includig necessary bend, moulding fitted and fixed complete (for purpose of payment section will be measured in the square). a) 1st class best Indian teak. </t>
  </si>
  <si>
    <t>Supplying solid flush type doors of commercial quality, the timber frame consisting of top and bottom rails and side styles of well seasoned timber 65mm wideeach and the entire frame fitted with 37.5mm wide battens places both ways in order to make the door of solid core and internal lipping with Garjan or similar wood veneerscomplete, including fitting, fixing shutters inposition but excluding the cost of hinges andother fittings in ground floor.(b) 32 mm thick shutters (single leaf)
GROUND FLOOR</t>
  </si>
  <si>
    <t xml:space="preserve">Supplying solid flush type doors of commercial quality, the timber frame consisting of top and bottom rails and side styles of well seasoned timber 65mm wideeach and the entire frame fitted with 37.5mm wide battens places both ways in order to make the door of solid core and internal lipping with Garjan or similar wood veneerscomplete, including fitting, fixing shutters inposition but excluding the cost of hinges andother fittings in ground floor.(b) 32 mm thick shutters (single leaf)
FIRST FLOOR </t>
  </si>
  <si>
    <t xml:space="preserve">Supplying solid flush type doors of commercial quality, the timber frame consisting of top and bottom rails and side styles of well seasoned timber 65mm wideeach and the entire frame fitted with 37.5mm wide battens places both ways in order to make the door of solid core and internal lipping with Garjan or similar wood veneerscomplete, including fitting, fixing shutters inposition but excluding the cost of hinges andother fittings in ground floor.(b) 32 mm thick shutters (single leaf)
SECOND FLOOR </t>
  </si>
  <si>
    <t>Supplying solid flush type doors of commercial quality, the timber frame consisting of top and bottom rails and side styles of well seasoned timber 65mm wideeach and the entire frame fitted with 37.5mm wide battens places both ways in order to make the door of solid core and internal lipping with Garjan or similar wood veneerscomplete, including fitting, fixing shutters inposition but excluding the cost of hinges andother fittings in ground floor.(b) 32 mm thick shutters (single leaf)
MUMPTY ROOM</t>
  </si>
  <si>
    <t xml:space="preserve">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(ii) With 1:4 cement mortar ,b) 10 mm thick plaster. Ceiling Plaster
FIRST FLOOR </t>
  </si>
  <si>
    <t xml:space="preserve">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(ii) With 1:4 cement mortar ,b) 10 mm thick plaster. Ceiling Plaster
SECOND FLOOR </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</si>
  <si>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(ii) With 1:4 cement mortar ,b) 10 mm thick plaster. Ceiling Plaster
MUMPTY ROOM</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</si>
  <si>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With 6:1 cement mortar a) 20mm thick plaster  OUTSIDE
GROUND FLOOR</t>
  </si>
  <si>
    <t xml:space="preserve">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With 6:1 cement mortar a) 20mm thick plaster  OUTSIDE
FIRST FLOOR </t>
  </si>
  <si>
    <t xml:space="preserve">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With 6:1 cement mortar a) 20mm thick plaster  OUTSIDE
SECOND FLOOR </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</si>
  <si>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With 6:1 cement mortar a) 20mm thick plaster  OUTSIDE
 MUMPTY ROOM</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</si>
  <si>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With 6:1 cement mortar b) 15mm thick plaster INSIDE
GROUND FLOOR</t>
  </si>
  <si>
    <t xml:space="preserve">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With 6:1 cement mortar b) 15mm thick plaster INSIDE
FIRST FLOOR </t>
  </si>
  <si>
    <t xml:space="preserve">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With 6:1 cement mortar b) 15mm thick plaster INSIDE
SECOND FLOOR </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</si>
  <si>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With 6:1 cement mortar b) 15mm thick plaster INSIDE
MUMPTY ROOM</t>
  </si>
  <si>
    <t>Net Cement Punning above 1.5mm thick in Wall dado,Window Sill Floor and Drain etc Note Cement 0.152 cum 100 Sqmts
ALL FLOOR</t>
  </si>
  <si>
    <t>Rendering the surface of walls and ceiling with plaster of paris (thickness not less than 1.5 mm.). ALL FLOOR</t>
  </si>
  <si>
    <t>Applying Exterior grade Acrylic primer of approved quality and brand on plastered or cencrete surface old or new surface to receive decorative textured(matt finish) or smooth finish acrylic exterior emulsion paint including scraping and preparing the surface throughly, complete as per manufacturer's specification and as per direction of the EIC
(b) Two Coats
GROUND FLOOR (External surface)</t>
  </si>
  <si>
    <t>Applying Exterior grade Acrylic primer of approved quality and brand on plastered or cencrete surface old or new surface to receive decorative textured(matt finish) or smooth finish acrylic exterior emulsion paint including scraping and preparing the surface throughly, complete as per manufacturer's specification and as per direction of the EIC
(b) Two Coats
FIRST  FLOOR (External surface)</t>
  </si>
  <si>
    <t>Applying Exterior grade Acrylic primer of approved quality and brand on plastered or cencrete surface old or new surface to receive decorative textured(matt finish) or smooth finish acrylic exterior emulsion paint including scraping and preparing the surface throughly, complete as per manufacturer's specification and as per direction of the EIC
(b) Two Coats
SECOND FLOOR (External surface)</t>
  </si>
  <si>
    <t xml:space="preserve">Applying Exterior grade Acrylic primer of approved quality and brand on plastered or cencrete surface old or new surface to receive decorative textured(matt finish) or smooth finish acrylic exterior emulsion paint including scraping and preparing the surface throughly, complete as per manufacturer's specification and as per direction of the EIC
(b) Two Coats
MUMPTY (External surface) </t>
  </si>
  <si>
    <t>Protective and Decorative Acrylic exterior emulsion paint of approved quality, as per manufacturer's specification and as per direction of EIC to be applied over acrylic primer as required. The rate includes
cost of material, labour, scaffolding and all incidental charges but excluding the cost of primerIn
 Ground floor (Two Coat)
a) Normal Acrylic Emulsion
GROUND FLOOR (External surface)</t>
  </si>
  <si>
    <t>Protective and Decorative Acrylic exterior emulsion paint of approved quality, as per manufacturer's specification and as per direction of EIC to be applied over acrylic primer as required. The rate includes
cost of material, labour, scaffolding and all incidental charges but excluding the cost of primerIn
 Ground floor (Two Coat)
a) Normal Acrylic Emulsion
FIRST  FLOOR (External surface)</t>
  </si>
  <si>
    <t>Protective and Decorative Acrylic exterior emulsion paint of approved quality, as per manufacturer's specification and as per direction of EIC to be applied over acrylic primer as required. The rate includes
cost of material, labour, scaffolding and all incidental charges but excluding the cost of primerIn
 Ground floor (Two Coat)
a) Normal Acrylic Emulsion
SECOND FLOOR (External surface)</t>
  </si>
  <si>
    <t xml:space="preserve">Protective and Decorative Acrylic exterior emulsion paint of approved quality, as per manufacturer's specification and as per direction of EIC to be applied over acrylic primer as required. The rate includes
cost of material, labour, scaffolding and all incidental charges but excluding the cost of primerIn
 Ground floor (Two Coat)
a) Normal Acrylic Emulsion
MUMPTY (External surface) </t>
  </si>
  <si>
    <t>Primming One coat on Timber or Plaster surface with Synthetic Oil bound Primer of approved Quality inclusing smooting surface by sand Papering etc</t>
  </si>
  <si>
    <t>Priming one coat  on steel or other metal surface with synthetic oil bound primer of approved quality including smoothening surfaces by sand papering etc.</t>
  </si>
  <si>
    <t>Painting with best quality synthetic enamel paint of approved make and brand including smoothening surface by sand papering etc. including using of approved putty etc. on the surface, if necessary :
On timber or plastered surface :With super gloss (hi-gloss) -           (iv) Two coats (with any shade except white)</t>
  </si>
  <si>
    <t>Painting with best quality synthetic enamel paint of approved make and brand including smoothening surface by sand papering etc. including using of approved putty etc. on the surface, if necessary  :
iv)  On Steel and other  Metal Surface Two coat  with any shade except white</t>
  </si>
  <si>
    <t xml:space="preserve">18 mm. to 22 mm. thick, kota stone slab setting 20 mm thick (avg) cement mortar (1:4) infloor, stair &amp; lobby including pointing incement slurry with admixture of pigmentmatching the stone shade, including grinding &amp; polishing as per direction of Engineer - in -charge to match with the existing work.[Slurry for bedding @ 4.4 kg/Sq.m andpointing @2.0 kg/Sq.m] Extra cost of labour for prefinished and premoulded Nosing to treads of steps,
GROUND FLOOR </t>
  </si>
  <si>
    <t xml:space="preserve">18 mm. to 22 mm. thick, kota stone slab setting 20 mm thick (avg) cement mortar (1:4) infloor, stair &amp; lobby including pointing incement slurry with admixture of pigmentmatching the stone shade, including grinding &amp; polishing as per direction of Engineer - in -charge to match with the existing work.[Slurry for bedding @ 4.4 kg/Sq.m andpointing @2.0 kg/Sq.m] Extra cost of labour for prefinished and premoulded Nosing to treads of steps,
FIRST  FLOOR </t>
  </si>
  <si>
    <t xml:space="preserve">18 mm. to 22 mm. thick, kota stone slab setting 20 mm thick (avg) cement mortar (1:4) infloor, stair &amp; lobby including pointing incement slurry with admixture of pigmentmatching the stone shade, including grinding &amp; polishing as per direction of Engineer - in -charge to match with the existing work.[Slurry for bedding @ 4.4 kg/Sq.m andpointing @2.0 kg/Sq.m] Extra cost of labour for prefinished and premoulded Nosing to treads of steps,
SECOND FLOOR </t>
  </si>
  <si>
    <t>Supplying, fitting and fixing 18 mm. to 22mm. thick kota stone slab in wall, dado in 15mm thick [avg] cement mortar (1:3) includingmaking suitable arrangement to hold thestone properly by brass / copper hooksincluding pointing in cement mortar (1:2) (1cement : 2 marble dust) with admixture ofpigments matching the stone shade including grinding and polishing all completeas per direction of Engineer-in-charge including cost of materials, labour, scaffolding, staging, curing complete.[Using cement slurry for bedding @4.4 kg/Sq.m and for jointing @1.8 kg/Sq.m]
GROUND FLOOR</t>
  </si>
  <si>
    <t>Supplying, fitting and fixing 18 mm. to 22mm. thick kota stone slab in wall, dado in 15mm thick [avg] cement mortar (1:3) includingmaking suitable arrangement to hold thestone properly by brass / copper hooksincluding pointing in cement mortar (1:2) (1cement : 2 marble dust) with admixture ofpigments matching the stone shade including grinding and polishing all completeas per direction of Engineer-in-charge including cost of materials, labour, scaffolding, staging, curing complete.[Using cement slurry for bedding @4.4 kg/Sq.m and for jointing @1.8 kg/Sq.m]
FIRST FLOOR</t>
  </si>
  <si>
    <t>Supplying, fitting and fixing 18 mm. to 22mm. thick kota stone slab in wall, dado in 15mm thick [avg] cement mortar (1:3) includingmaking suitable arrangement to hold thestone properly by brass / copper hooksincluding pointing in cement mortar (1:2) (1cement : 2 marble dust) with admixture ofpigments matching the stone shade including grinding and polishing all completeas per direction of Engineer-in-charge including cost of materials, labour, scaffolding, staging, curing complete.[Using cement slurry for bedding @4.4 kg/Sq.m and for jointing @1.8 kg/Sq.m]
SECOND FLOOR</t>
  </si>
  <si>
    <t>Extra cost of labour for pre finish and pre moulded nosing to treads of steps,railing,window sil etc of kota stone.</t>
  </si>
  <si>
    <t>Supplying and laying true to line and level vitrified tiles of approved brand (size not less than  600 mm X 600 mm X 10 mm thick) in floor, skirting etc. set in 20 mm sand cement mortar (1:4) and 2 mm thick cement slurry back side of tiles using cement @ 2.91Kg./sqM or using polymerised adhesive (6 mm thick layer applied directly over finished artificial stone floor/Mosaic etc without any backing course) laid after application slurry using 1.75 Kg of cement per sqM below mortar only, joints grouted with admixture of white cement and colouring pigment to match with colour of tiles / epoxy grout materials of approved make as directed and removal of wax coating of top surface of tiles with warm water and polishing the tiles using soft and dry cloth upto mirror finish complete including the cost of materials, labour and all other incidental charges complete true to the manufacturer's specification and direction of Engineer-in-Charge.(White cement, synthetic adhesive and grout material to be supplied by the contractor)
(I)   With application slurry @1.75 kg/ Sq.m, 20 mm sand cement mortar (1:4) &amp; 2 mm thick cement slurry at back side of tiles, 0.2 kg/ Sq.m white cement for joint filling with pigment.
(B) Light Colour
GROUND FLOOR</t>
  </si>
  <si>
    <t xml:space="preserve">Supplying and laying true to line and level vitrified tiles of approved brand (size not less than  600 mm X 600 mm X 10 mm thick) in floor, skirting etc. set in 20 mm sand cement mortar (1:4) and 2 mm thick cement slurry back side of tiles using cement @ 2.91Kg./sqM or using polymerised adhesive (6 mm thick layer applied directly over finished artificial stone floor/Mosaic etc without any backing course) laid after application slurry using 1.75 Kg of cement per sqM below mortar only, joints grouted with admixture of white cement and colouring pigment to match with colour of tiles / epoxy grout materials of approved make as directed and removal of wax coating of top surface of tiles with warm water and polishing the tiles using soft and dry cloth upto mirror finish complete including the cost of materials, labour and all other incidental charges complete true to the manufacturer's specification and direction of Engineer-in-Charge.(White cement, synthetic adhesive and grout material to be supplied by the contractor)
(I)   With application slurry @1.75 kg/ Sq.m, 20 mm sand cement mortar (1:4) &amp; 2 mm thick cement slurry at back side of tiles, 0.2 kg/ Sq.m white cement for joint filling with pigment.
(B) Light Colour
FIRST  FLOOR </t>
  </si>
  <si>
    <t>Supplying fitting and fixing fibre reinforced polymer (FRP) Composite door frame as per approved section with glass fibre reinforced plastic moulded skins and a special sandwich core so as to import monolitaheic composite structure as per approved technology of Departmant of Science (DST) to satisfy IS : 4020 door testing performance . ii) 66mm X 90 mm
GROUND FLOOR</t>
  </si>
  <si>
    <t>Supplying fitting and fixing fibre reinforced polymer (FRP) Composite door frame as per approved section with glass fibre reinforced plastic moulded skins and a special sandwich core so as to import monolitaheic composite structure as per approved technology of Departmant of Science (DST) to satisfy IS : 4020 door testing performance . ii) 66mm X 90 mm
FIRST FLOOR</t>
  </si>
  <si>
    <t>Supplying, fitting &amp; fixing fibre reinforced polymer (FRP) Composite door shutters as per approved design with glass fibre reinforced plastic moulded skins and a special sandwich core, so as to impart monolitaheic composite structure as per approved technology of Department of Science and Technology (DST) to satisfy IS:4020 door testing performance criteria.(ii) 25 mm thick
GROUND FLOOR</t>
  </si>
  <si>
    <t>Supplying, fitting &amp; fixing fibre reinforced polymer (FRP) Composite door shutters as per approved design with glass fibre reinforced plastic moulded skins and a special sandwich core, so as to impart monolitaheic composite structure as per approved technology of Department of Science and Technology (DST) to satisfy IS:4020 door testing performance criteria.(ii) 25 mm thick
FIRST FLOOR</t>
  </si>
  <si>
    <t>Supplying, fitting and fixing windows and ventilators with or with out integrated grills conforming to IS 1038 - 1975 and manufactured from rolled steel sections conforming to IS 7452 - 1974 with non  -friction projecting type  ,box type hinges , glazing clips ,lugs locking bracket , handle plat etc, including hoisting in position , straightening if required , fixing lugs in cement concrete ( 1:2:4) with stone chips 20 mm down cutting holes and mending good damages to match with existing surface complete in all respect excluding glazing.
Fixed type steel windows as per IS Sizes with horizontal glazing bars.
GROUND FLOOR</t>
  </si>
  <si>
    <t>Supplying, fitting and fixing windows and ventilators with or with out integrated grills conforming to IS 1038 - 1975 and manufactured from rolled steel sections conforming to IS 7452 - 1974 with non  -friction projecting type  ,box type hinges , glazing clips ,lugs locking bracket , handle plat etc, including hoisting in position , straightening if required , fixing lugs in cement concrete ( 1:2:4) with stone chips 20 mm down cutting holes and mending good damages to match with existing surface complete in all respect excluding glazing.
Fixed type steel windows as per IS Sizes with horizontal glazing bars.
FIRST FLOOR</t>
  </si>
  <si>
    <t>Supplying, fitting and fixing windows and ventilators with or with out integrated grills conforming to IS 1038 - 1975 and manufactured from rolled steel sections conforming to IS 7452 - 1974 with non  -friction projecting type  ,box type hinges , glazing clips ,lugs locking bracket , handle plat etc, including hoisting in position , straightening if required , fixing lugs in cement concrete ( 1:2:4) with stone chips 20 mm down cutting holes and mending good damages to match with existing surface complete in all respect excluding glazing.
Fixed type steel windows as per IS Sizes with horizontal glazing bars.
SECOND FLOOR</t>
  </si>
  <si>
    <t>Openable steel windows as per IS sizes with side hung shutters and horizotal glazing bars with/without fixed type ventilators.
GROUND FLOOR</t>
  </si>
  <si>
    <t>Openable steel windows as per IS sizes with side hung shutters and horizotal glazing bars with/without fixed type ventilators.
FIRST FLOOR</t>
  </si>
  <si>
    <t>Openable steel windows as per IS sizes with side hung shutters and horizotal glazing bars with/without fixed type ventilators.
SECOND FLOOR</t>
  </si>
  <si>
    <t xml:space="preserve">Supplying best Indian sheet glass panes set in putty and fitted and fixed with nails and putty complete. (In all floors for internal wall &amp; upto 6 m height for external wall) i) 4mm thick.All Floor </t>
  </si>
  <si>
    <t>Extra for fixing glass panels in steel window.</t>
  </si>
  <si>
    <t>(iv) Two point nose aluminium handle including fitting and fixing.</t>
  </si>
  <si>
    <t>(vi) Steel peg stay 300 mm long including fitting and fixing. All floor</t>
  </si>
  <si>
    <t>Supplying, fitting and fixing windows and ventilators with or without integrated grills conforming to IS 1038-1975 and manufactured from rolled steel sections conforming to IS 7452-1974 with non-friction projecting type, box type hinges, glazing clips, lugs locking bracket, handle plate etc, including hoisting in position, straightening if required, fixing lugs in cement concrete ( 1:2:4) with stone chips 20 mm down cutting holes and mending good damages to match
(iii) Centre hung ventilators as per I.S. sizes 580 mm.</t>
  </si>
  <si>
    <t>a) M.S. or W.I. Ornamental grill of approved design joints continuously welded with M.S,W.I. Flats and bars of windows, railing etc. fitted and fixed with necessary screws and lugs in ground floor.(i) Grill weighing above 16 Kg./sq. Mtr 
GROUND FLOOR</t>
  </si>
  <si>
    <t>a) M.S. or W.I. Ornamental grill of approved design joints continuously welded with M.S,W.I. Flats and bars of windows, railing etc. fitted and fixed with necessary screws and lugs in ground floor.(i) Grill weighing above 16 Kg./sq. Mtr 
FIRST FLOOR</t>
  </si>
  <si>
    <t>a) M.S. or W.I. Ornamental grill of approved design joints continuously welded with M.S,W.I. Flats and bars of windows, railing etc. fitted and fixed with necessary screws and lugs in ground floor.(i) Grill weighing above 16 Kg./sq. Mtr 
SECOND FLOOR</t>
  </si>
  <si>
    <t>a) M.S. or W.I. Ornamental grill of approved design joints continuously welded with M.S,W.I. Flats and bars of windows, railing etc. fitted and fixed with necessary screws and lugs in ground floor.(i) Grill weighing above 16 Kg./sq. Mtr 
MUMPTY ROOM</t>
  </si>
  <si>
    <t>M.S. gate of Jail type as per approved design made of strong M.S.framework, intermediate stiffeners and round/square bars orangles .M.S.sheet (notlessthan14 gauge) gussets, cleatsetc.including necessary riveting,bolting,welding,locking and hanging arrangements ,fitting and fixing complete as per direction of the Engineer-in- charge. In ground floor</t>
  </si>
  <si>
    <t>Locking arrangement for Jail Type doors including supplying fitting and fixing in position complite as per approved design.</t>
  </si>
  <si>
    <t>Collapsible gate with 40mm x 40mm x 6mm Tee as top and bottom guide rail, 20mm x 10mm x 2mm vertical channels 100mm apart in fully stretched position 20mm x 5mm M.S. flats as collapsible bracings properly rivetted and washered including 38mm steel rollers including locking arrangements, fitted and fixed in position with lugs  set in cement concrete and including cutting necessary holes, chasing etc. in walls, floors etc. and making good damages complete.  IN GROUND FLOOR</t>
  </si>
  <si>
    <t>Supplying, fitting and fixing M.S. clamps for door and window frame made of flat bent bar, end bifurcated with necessary screws etc. by cement concrete(1:2:4) as per direction. (Cost of concrete will be paid separately). (a) 40mm X 6mm, 250mm Length</t>
  </si>
  <si>
    <t>Iron hasp bolt of approved quality fitted and fixed complete (oxidised) with 16mm dia rod with centre bolt and round fitting. 250mm long</t>
  </si>
  <si>
    <t xml:space="preserve">Anodised aluminium floor door stopper
</t>
  </si>
  <si>
    <t>Anodised aluminium barrel / tower /socket bolt (full covered) of approved manufractured from extructed section conforming to I.S. 204/74 fitted with cadmium plated screws. 
150 mm long X 10mm dia bolt.</t>
  </si>
  <si>
    <t>Anodised aluminium barrel / tower /socket bolt (full covered) of approved manufractured from extructed section conforming to I.S. 204/74 fitted with cadmium plated screws. 
300 mm long X 10mm dia bolt.</t>
  </si>
  <si>
    <t>Anodised aliminium D-type handle of approved quality manufactured from extruded section conforming to I.S. specification (I.S. 230/72) fitted and fixed complete:(a) With continuous plate base (Hexagonal / Round rod) 
100 mm grip x 10 mm dia rod.</t>
  </si>
  <si>
    <t>Anodised aliminium D-type handle of approved quality manufactured from extruded section conforming to I.S. specification (I.S. 230/72) fitted and fixed complete:(a) With continuous plate base (Hexagonal / Round rod) 
125 mm grip x 12 mm dia rod.</t>
  </si>
  <si>
    <t>Godrej  Hydraulic door closer fitted and fixed complete.Medium Type</t>
  </si>
  <si>
    <t>Applying 2 coats of bonding agent with synthetic multifunctional rubber emulsion having adhesive and water proofing properties by mixing with water in proportion (1 bonding agent : 4 water : 6 cement) as per Manufacturer's specification. For Water Proofing at roof</t>
  </si>
  <si>
    <t xml:space="preserve">Ordinary Cement concrete (mix 1:2:4) with graded stone chips (6mm nominalsize) excluding shuttering and reinforcement,if any, in gound floor as per relevant IS codes.Pakur  Variety
2ND FLOOR </t>
  </si>
  <si>
    <t>Ordinary Cement concrete (mix 1:2:4) with graded stone chips (6mm nominalsize) excluding shuttering and reinforcement,if any, in gound floor as per relevant IS codes.Pakur  Variety
3RD FLOOR</t>
  </si>
  <si>
    <t>Ordinary Cement concrete (mix 1:2:4) with graded stone chips (6mm nominalsize) excluding shuttering and reinforcement,if any, in gound floor as per relevant IS codes.Pakur  Variety
MUMPTY ROOM</t>
  </si>
  <si>
    <t xml:space="preserve">Supplying dividing strip fitted and fixed with cement mortar (1:3) in mosaic or patent stone floor, dado etc. complete as per direction of the Engineer-in-charge.
(i) Glass - 3mm. Thick
(a) 20 mm. wide strip
2ND FLOOR </t>
  </si>
  <si>
    <t>Supplying dividing strip fitted and fixed with cement mortar (1:3) in mosaic or patent stone floor, dado etc. complete as per direction of the Engineer-in-charge.
(i) Glass - 3mm. Thick
(a) 20 mm. wide strip
3RD FLOOR</t>
  </si>
  <si>
    <t>Supplying dividing strip fitted and fixed with cement mortar (1:3) in mosaic or patent stone floor, dado etc. complete as per direction of the Engineer-in-charge.
(i) Glass - 3mm. Thick
(a) 20 mm. wide strip
MUMPTY ROOM</t>
  </si>
  <si>
    <t>Plinth protection with sideb drain per mttr.</t>
  </si>
  <si>
    <t>Supplying, fitting and fixing PVC pipes of approved makeof (medium duty) conforming to ASTMD - 1785 and threaded to match with GI Pipes as per IS : 1239 (Part - I). with all necessary accessories, specials viz. socket, bend, tee, union, cross, elbo, nipple, longscrew, reducing socket, reducing tee, short piece etc. fitted with holder bats clamps, including cutting pipes, making threads,fitting, fixing etc. complete in all respect including cost of all necessary fittings as required,jointing materials and two coats of painting with approved paint in any position above ground. (Payment will be made on the centre line measurements of total pipe line including all specials. No separate payment will be made for accesories, specials. Payment for painting will be made seperately) Supreem made
(a) For Exposed Work -- PVC Pipes (Dia)
50 mm</t>
  </si>
  <si>
    <t>Supplying, fitting and fixing PVC pipes of approved makeof (medium duty) conforming to ASTMD - 1785 and threaded to match with GI Pipes as per IS : 1239 (Part - I). with all necessary accessories, specials viz. socket, bend, tee, union, cross, elbo, nipple, longscrew, reducing socket, reducing tee, short piece etc. fitted with holder bats clamps, including cutting pipes, making threads,fitting, fixing etc. complete in all respect including cost of all necessary fittings as required,jointing materials and two coats of painting with approved paint in any position above ground. (Payment will be made on the centre line measurements of total pipe line including all specials. No separate payment will be made for accesories, specials. Payment for painting will be made seperately) Supreem made
(a) For Exposed Work -- PVC Pipes (Dia)
40 mm</t>
  </si>
  <si>
    <t>Supplying, fitting and fixing PVC pipes of approved makeof (medium duty) conforming to ASTMD - 1785 and threaded to match with GI Pipes as per IS : 1239 (Part - I). with all necessary accessories, specials viz. socket, bend, tee, union, cross, elbo, nipple, longscrew, reducing socket, reducing tee, short piece etc. fitted with holder bats clamps, including cutting pipes, making threads,fitting, fixing etc. complete in all respect including cost of all necessary fittings as required,jointing materials and two coats of painting with approved paint in any position above ground. (Payment will be made on the centre line measurements of total pipe line including all specials. No separate payment will be made for accesories, specials. Payment for painting will be made seperately) Supreem made
(a) For Exposed Work -- PVC Pipes (Dia)
25 mm</t>
  </si>
  <si>
    <t xml:space="preserve">Supplying, fitting and fixing PVC pipes of approved makeof (medium duty) conforming to ASTMD - 1785 and threaded to match with GI Pipes as per IS : 1239 (Part - I). with all necessary accessories, specials viz. socket, bend, tee, union, cross, elbo, nipple, longscrew, reducing socket, reducing tee, short piece etc. fitted with holder bats clamps, including cutting pipes, making threads,fitting, fixing etc. complete in all respect including cost of all necessary fittings as required,jointing materials and two coats of painting with approved paint in any position above ground. (Payment will be made on the centre line measurements of total pipe line including all specials. No separate payment will be made for accesories, specials. Payment for painting will be made seperately) Supreem made
(b) For Concealed work
15 mm </t>
  </si>
  <si>
    <t>Supplying, fitting and fixing PVC pipes of approved makeof (medium duty) conforming to ASTMD - 1785 and threaded to match with GI Pipes as per IS : 1239 (Part - I). with all necessary accessories, specials viz. socket, bend, tee, union, cross, elbo, nipple, longscrew, reducing socket, reducing tee, short piece etc. fitted with holder bats clamps, including cutting pipes, making threads,fitting, fixing etc. complete in all respect including cost of all necessary fittings as required,jointing materials and two coats of painting with approved paint in any position above ground. (Payment will be made on the centre line measurements of total pipe line including all specials. No separate payment will be made for accesories, specials. Payment for painting will be made seperately) Supreem made
(b) For Concealed work
20 mm</t>
  </si>
  <si>
    <t>Supplying, fitting and fixing PVC pipes of approved makeof (medium duty) conforming to ASTMD - 1785 and threaded to match with GI Pipes as per IS : 1239 (Part - I). with all necessary accessories, specials viz. socket, bend, tee, union, cross, elbo, nipple, longscrew, reducing socket, reducing tee, short piece etc. fitted with holder bats clamps, including cutting pipes, making threads,fitting, fixing etc. complete in all respect including cost of all necessary fittings as required,jointing materials and two coats of painting with approved paint in any position above ground. (Payment will be made on the centre line measurements of total pipe line including all specials. No separate payment will be made for accesories, specials. Payment for painting will be made seperately) Supreem made
(b) For Concealed work
25 mm</t>
  </si>
  <si>
    <t>Supplying, fitting and fixing Peet's valve fullway gunmetal standard pattern best quality of approved brand bearing I.S.I. marking with fittings (tested to 21 kg per sq. cm.).
40mm</t>
  </si>
  <si>
    <t>Supplying, fitting and fixing Peet's valve fullway gunmetal standard pattern best quality of approved brand bearing I.S.I. marking with fittings (tested to 21 kg per sq. cm.).
32 mm</t>
  </si>
  <si>
    <t>Supplying, fitting and fixing Peet's valve fullway gunmetal standard pattern best quality of approved brand bearing I.S.I. marking with fittings (tested to 21 kg per sq. cm.).
25 mm</t>
  </si>
  <si>
    <t>Supplying, fitting and fixing Peet's valve fullway gunmetal standard pattern best quality of approved brand bearing I.S.I. marking with fittings (tested to 21 kg per sq. cm.).
20 mm</t>
  </si>
  <si>
    <t>Supplying, fitting and fixing Orissa Pattern water closet with white glazed vitreous china ware of approved make  in position complete excluding P or S trap (excluding cost of concrete for Fixing) a)580mm x 440 mm</t>
  </si>
  <si>
    <t>Supplying, fitting and fixing Closet seat of approved make with lid and C.P.hinges, rubber buffer and brass screws complete. (b) Anglo Indian (ii) Plastic (hallow type) white</t>
  </si>
  <si>
    <t>Supplying, fitting and fixing 10 litre P.V.C. low-down cistern conforming to I.S. specification with P.V.C. fittings complete,C.I. brackets including two coats of painting to bracket etc.White</t>
  </si>
  <si>
    <t xml:space="preserve">Supplying, fitting and fixing vitreous china best quality approved make  wash basin with C.I. brackets on 75 mm X 75 mm wooden blocks, C.P. waste fittings of 32 mm dia., one approved quality brass C.P. pillar cock of 15 mm dia., C.P. chain with rubber plug of 32 mm dia., approved quality  P.V.C. waste pipe with C.P. nut  32 mm dia., 900 mm long approved quality P.V.C. connection pipe with heavy brass C.P. nut including mending good all damages and painting the brackets with two coats of approved paint. (ii)  450 mm X 300 mm size </t>
  </si>
  <si>
    <t>Supplying, fitting and fixing pedestal of approved make for wash basin (white)</t>
  </si>
  <si>
    <t>Supplying, fitting and fixing Flat back urinal (half stall urinal) in white  vitreous chinaware of approved make in position with brass screws on 75 mm X 75 mm X 75 mm wooden blocks complete. (ii) 470 mm X 280 mm X 340 mm</t>
  </si>
  <si>
    <t>Supplying, fitting and fixing porcelain partition wall of approved make of size 618 mm X 310 mm complete in all respect.</t>
  </si>
  <si>
    <t>Supplying, fitting and fixing urinal flush pipe fittings and  approved brand. a) C.P. Urinal flush pipe fittings range of one.</t>
  </si>
  <si>
    <t>Supplying,fitting and fixing 32 mm dia.  with necessary fixing materials and clamps complete. Polythene Flush Pipe.</t>
  </si>
  <si>
    <t>Supplying, fitting and fixing approved brand 32 mm dia. P.V.C. waste pipe, with coupling at one end fitted with necessary clamps.  1050 mm long</t>
  </si>
  <si>
    <t>Supplying, fitting and fixing approved brand P.V.C. CONNECTOR white flexible, with both ends coupling with heavy brass C.P. nut, 15 mm dia. (iv)  750 mm long</t>
  </si>
  <si>
    <t xml:space="preserve">Supplying , Fitting &amp; Fixing pillar cock of approved make (a) CP Pillar cock -15 mm (code no. 5011 &amp; model FLORENTINE of JAQUAR or equivalent </t>
  </si>
  <si>
    <t>Supplying ,fitting and fixing bib cock or stop cock. chromium plated Bib Cock short body (Equivalent to Code No. 511 &amp; Model - Tropical / Sumthing Special of ESSCO or similar).</t>
  </si>
  <si>
    <t>Supplying ,fitting and fixing bib cock or stop cock. chromium plated Stop Cock short body (Equivalent to Code No. 513(A) &amp; 513 (B) Model - Tropical / Sumthing Special of ESSCO or similar).</t>
  </si>
  <si>
    <t>Chromium plated angular stop cock with wall flange (Equivalent to code no. 5053 &amp; model - Florentine of Jaquar or similar brand</t>
  </si>
  <si>
    <t>Supplying, fitting and fixing shower of approved brand.Chromium plated round shower with revolving joint 100 mm dia with rubid cleaning system (Equivalent to Code No. 542(N) &amp; Model -Tropical / Sumthing Special of ESSCO or similar brand).</t>
  </si>
  <si>
    <t>Hand Shower(Health Faucet) with 1mtr Fexible Tube with Wall Hook(Equivalent to Code No.573 &amp; Model -ALLIED of Jaquar or similar).</t>
  </si>
  <si>
    <t>Supplying, fitting and fixing towel rail with two brackets.       C.P. over brass 25 mm dia. and 600 mm long</t>
  </si>
  <si>
    <t>Suppling fitting fixing soap holder a) PTMT (Prayag or Equivelent)</t>
  </si>
  <si>
    <t>Supplying fitting fixing PTMT smart shelf of approved make of size 300 mm</t>
  </si>
  <si>
    <t>Supplying, fitting and fixing C.I. round grating. (ii)  150 mm dia</t>
  </si>
  <si>
    <t>Supplying, fitting and fixing C.I. square jalli. (ii)  150 mm</t>
  </si>
  <si>
    <t>Supplying ,fittings &amp; fixing of stainless steel sink complete with waste fittings and two coats of painting of C.I. Brackets. (a) Sink only .(ii) 630X550X180 mm</t>
  </si>
  <si>
    <t>Supplying ,fitting and fixing 15 mm swan neck tap with left &amp; right hand operating nob with aerator (Equivalent to Code No. 510  &amp; 510 (A) Model - Tropical / Sumthing Special of ESSCO or similar brand).</t>
  </si>
  <si>
    <t>Supply of UPVC pipes (B Type) and fittings conforming to IS-13592-1992
(B) Fittings 
(i) Door Tee (110 mm)</t>
  </si>
  <si>
    <t>Supply of UPVC pipes (B Type) and fittings conforming to IS-13592-1992
(B) Fittings 
(ii) Door Y (LH) &amp; (RH).(110 MM)</t>
  </si>
  <si>
    <t>Supply of UPVC pipes (B Type) and fittings conforming to IS-13592-1992
(B) Fittings 
(iii) Door Bend T.S  110 mm</t>
  </si>
  <si>
    <t>Supply of UPVC pipes (B Type) and fittings conforming to IS-13592-1992
(B) Fittings 
(iv) Plain Tee</t>
  </si>
  <si>
    <t>Supply of UPVC pipes (B Type) and fittings conforming to IS-13592-1992
(B) Fittings 
(v)Bend 45 Degree</t>
  </si>
  <si>
    <t>Supply of UPVC pipes (B Type) and fittings conforming to IS-13592-1992
(B) Fittings 
(x) Bend 87.5° (110 mm )</t>
  </si>
  <si>
    <t>Supply of UPVC pipes (B Type) and fittings conforming to IS-13592-1992
(B) Fittings 
(vi) Pipe Clip 110 mm</t>
  </si>
  <si>
    <t>Supply of UPVC pipes (B Type) and fittings conforming to IS-13592-1992
(B) Fittings
 (i) Door Tee (160 mm)</t>
  </si>
  <si>
    <t>Supply of UPVC pipes (B Type) and fittings conforming to IS-13592-1992
(B) Fittings
(ii) Door Bend T S.(160 MM)</t>
  </si>
  <si>
    <t>Supply of UPVC pipes (B Type) and fittings conforming to IS-13592-1992
(B) Fittings
(iv) Plain Tee</t>
  </si>
  <si>
    <t xml:space="preserve">Supply of UPVC pipes (B Type) and fittings conforming to IS-13592-1992
(B) Fittings
(ix) Bend 45 Degree 160 mm </t>
  </si>
  <si>
    <t>Supply of UPVC pipes (B Type) and fittings conforming to IS-13592-1992
(B) Fittings
(v) Bend 87.5 Degree</t>
  </si>
  <si>
    <t>Supply of UPVC pipes (B Type) and fittings conforming to IS-13592-1992
(B) Fittings
(xv) Vent Cowl 160 mm</t>
  </si>
  <si>
    <t>Supply of UPVC pipes (B Type) and fittings conforming to IS-13592-1992
(B) Fittings
(vi) Pipe Clip 160 mm</t>
  </si>
  <si>
    <t xml:space="preserve">Labour for fitting and fixing U.P.V.C piupes for above ground work including cost of joining materials etc. fitting and fixing all necessary specials, cutting pipes,cutting holes in walls or R.C floor where necessary and mending good all damages excluding the cost of masonry or concrete work, if necessary but including the cost and fitting and fixing holder bat clamps (any floor) or for underground work including cutting trenches upto 1.5 mtr. and refilling the same complete as per direction of the Engineer - in - Charge.(payment will be made on centre line measurment of the total pipe line including specials)
(A) Above ground
(iii) 160 mm </t>
  </si>
  <si>
    <t xml:space="preserve">Labour for fitting and fixing U.P.V.C piupes for above ground work including cost of joining materials etc. fitting and fixing all necessary specials, cutting pipes,cutting holes in walls or R.C floor where necessary and mending good all damages excluding the cost of masonry or concrete work, if necessary but including the cost and fitting and fixing holder bat clamps (any floor) or for underground work including cutting trenches upto 1.5 mtr. and refilling the same complete as per direction of the Engineer - in - Charge.(payment will be made on centre line measurment of the total pipe line including specials)
(B) Below Ground
(ii) 110 mm </t>
  </si>
  <si>
    <t xml:space="preserve">Labour for fitting and fixing U.P.V.C piupes for above ground work including cost of joining materials etc. fitting and fixing all necessary specials, cutting pipes,cutting holes in walls or R.C floor where necessary and mending good all damages excluding the cost of masonry or concrete work, if necessary but including the cost and fitting and fixing holder bat clamps (any floor) or for underground work including cutting trenches upto 1.5 mtr. and refilling the same complete as per direction of the Engineer - in - Charge.(payment will be made on centre line measurment of the total pipe line including specials)
(B) Below Ground
(iii) 160 mm </t>
  </si>
  <si>
    <t>Supplying P.V.C. water storage tank of approved quality with closed top with lid (Black) - Multilayer (d) 1500 litre capacity</t>
  </si>
  <si>
    <t>Labour for hoisting plastic water storage tank. (ii) Above 1500 litre upto 5000 litre capacity. litre capacity.</t>
  </si>
  <si>
    <t xml:space="preserve">Labour for punching hole in plastic water storage tank upto 50 mm dia </t>
  </si>
  <si>
    <t>Constructing Inspection pit of inside measurement 600mm X 600mm X upto 600mm (depth) with 250 mm thick 1st. class brick work in cement mortar (1:4) on all sides, bottom of the pit consisting of 100 mm thick cement concrete (1:3:6) with stone chips  over a layer of jhama brick flat soling,15 mm thick (1:4) cement plaster to inside walls and out-side walls upto G.L. and 20 mm.thick (1:4) plaster to bottom of the pit, providing necessary invert with cement concrete (1:3:6) with stone chips as per direction, neat cement finishing to entire internal surfaces, top of the pit covered with 100 mm thick R.C.C. slab (1:1.5:3) with stone chips and necessary reinforcements upto 1% and shuttering including 6 mm thick cement plaster (1:4) in all external surfaces of the slab and one 560 mm dia. R.C.C. manhole cover of approved make supplied, fitted and fixed in the slab with necessary fittings, necessary earthwork in excavation in all sorts of soil, filling sides of the pit with earth and removing spoils after work complete in all respect with all costs of labour and materials.</t>
  </si>
  <si>
    <t xml:space="preserve">Construction of septic tank of different capacities as per approved drawing with 1st class brick work in cement mortar (1:4) including two 560 mm dia. R.C.C. manhole cover(heavy type)of approved make supplied, fitted and fixed in the  100mm thick R.C.C (1:1.5:3) top slab with necessary fittings, 20mm thick cement plaster (4 : 1) with neat cement finish to the internal surfaces and 15 mm thick cement plaster (4 : 1) to outside wall upto 200 mm below G.L floor finished with 25 mm thick grey artificial stone over 100 mm thick R.C.C(1:1.5:3) bottom slab including supplying, fitting and fixing all necessry specials, fittings, S.W. tees, C.I. foot rest etc. including excavation earth in all sorts of soil, shoring, bailing out and pumping out water as necessary, ramming, dressing the bed and fefilling the sides of the tanks with earth, removing spoils, filling up the chamber with clear water, removing foreign materials from the chamber and including constructing attached inspection pit as per approved drawing and connecting all necessary pipes, joints etc. with internal plaster work and artificial stone flooring is to be done with admixture of water proofing compound @ 0.5% by weight of cement with all costs of labour and materials. For 50 users
</t>
  </si>
  <si>
    <t>Construction of circular soak well 2.5 metre deep in all types of sandy soils with dry brick work upto 1.6 metre from the bottom having 150 mm intermediate cement brick work (1:4) band all round and cement brick work (1:4) upto 0.90 metre from top with 20mm thick cement plastering (1:4) to  inside face upto the depth of cement brick work, 15mm thick cement plaster (1:4) on outer face from top of the well upto G.L. and 6 mm thick cement plaster (1:4) on top of the R.C.C. cover slab  including filling bottom 1.00 metre of inside of the well with brick metal (50 mm to 63 mm size) including R.C.C. cover slab of 100 mm thick with cement conc (1:1.5:3) with stone chips with necessary reinforcement and shuttering including one 560 mm dia. R.C.C. manhole cover (heavy type)of approved make supplied, fitted and fixed in the cover slab with necessary fittings, making nacessary arrangements for pipe connections, excavation of well including shoring, dewatering and removing the exess earth from the premises as per direction complete in all respect with all costs of labour and materials.With 250 mm thick dry brick work and 250 mm thick cement brick work (6:1) and 1.00m inside dia.</t>
  </si>
  <si>
    <t>Providing waterproofing treatment over concrete roof surface (old or new) by the application of two coats of slurry prepared with latex of approved brand, water and cement in the proportion of (LP.W. Cement - 1:4:6) by volume, with brush in a time gap of minimum 4(four) hours volume, with brush in a time gap of minimum 4(four) hours to 14(fourteen) hours between the two layers, laying 20mm thick and sand and cement consolidated plaster (1:4) admixed with Plastocrete Super of approved brand 0.2%by weight of cement, laying flat 1st class Brick Bats / Bricks over the mortar keeping a gap of 10-20 mm between two bats, filling the vertical joints with the aforesaid mortar, providing a second layer of 20 mm thick sand and cement plaster (1:4) admixed with Plastocrete Super as above over the brick layer, the top surface of the treatment should be chequered to provide the antistrip property.
(a) By Bricks (cement 25.66 kg/ Sq.m)</t>
  </si>
  <si>
    <t>20 MT load bearing capacity round manhole cover provided with two lifter hooks fitted with matching frame of size
Cover: 600 mm X 75 mm
Frame: 750 mm X 150 mm
opening: 525mm
Weight: 170 kg (approx)</t>
  </si>
  <si>
    <t>SqM.</t>
  </si>
  <si>
    <t>M.T.</t>
  </si>
  <si>
    <t>Kg</t>
  </si>
  <si>
    <t>Rm</t>
  </si>
  <si>
    <t>Mts</t>
  </si>
  <si>
    <t>metre</t>
  </si>
  <si>
    <t>nos</t>
  </si>
  <si>
    <t xml:space="preserve">Supply &amp; fixing 415V 200A capacity MS (16SWG) Busbar Chamber having dimension of (500x150mm) to be fixed on iron frame on wall consisting of 4 nos cupper bars of size (4x50x5mm). The same BBC should have a separate cubicle at one end consisting 3 nos 200A capacity porcelain cut out fuse unit &amp; one nutral bar to receive the service cable including connecting the cut out fuse units with the BBC by S/F 4 x 35 sqmm PVC insulated copper wire duly socketed at both ends incl. earthing attachment &amp; painting 
</t>
  </si>
  <si>
    <t>Supply &amp; fixing 415 volt 100 A TPN switch in S.S. enclosure with HRC fuses onLS &amp; NL to be fixed on angle frame on wall including earthing attachment.(LT/Seimens)</t>
  </si>
  <si>
    <t>Supplying and fixing 125A on load Changeover switch with Sheet Steel enclosure on angle iron frame on wall with nuts bolts etcn.(Havells/HPL)</t>
  </si>
  <si>
    <t>Supply &amp; fixing 4 way double door horizontal TPN MCB DB with SS enclosure (Legrand cat no 607715)(Legrand/Seimens/ABB) concealed in wall after cutting the wall &amp; mending good the damages to original finish with earthing attachment comprising with the following.                                                                                                                       a) 63 A Four Pole MCB isolator                 -- -1 No.                                                         b) 16 to 32 A range SP MCB.                --- 12 Nos.               (PS,BARRACK,CANTEEN)</t>
  </si>
  <si>
    <t>Supply &amp; fixing SPN MCB DB (2+8) WAY (Make legrand/ Seimens/ABB) with S.S. Enclosure concealed in wall after cutting wall &amp; mending good the damages &amp; earthing attachment comprising with the following:                                                                                             a) 40 A DP isolator - 1 No.                                                                                                      b) 6 to 16 A range SPMCB - 8 Nos.</t>
  </si>
  <si>
    <t>Laying of cable upto 3.5 core 70 sqmm on wall/surface   incl. S &amp; F MS saddles with earthing attachment in 10 SWG  GI (Hot Dip) Wire, making holes etc. as necy. mending good damages and painting</t>
  </si>
  <si>
    <t>Supply &amp; fixing compression type gland with brass gland brass ring incl. socketing the ends off by crimping method incl. S/F solderless socket (Dowels make) &amp; jointing ,materials etc    
3.5 x 25 sq mm  XLPE/A cable</t>
  </si>
  <si>
    <t>Supply &amp; fixing compression type gland with brass gland brass ring incl. socketing the ends off by crimping method incl. S/F solderless socket (Dowels make) &amp; jointing ,materials etc    
3.5 x 35 sq mm  XLPE/A cable</t>
  </si>
  <si>
    <t>Supply &amp; drawing  PVC insulated (FR) Copper wire through alkathene pipe recessed in wall &amp; mending good the damages.
2x84/0.3 (6 sqmm) + 1x56/0.3 (4 sqmm) as ECC(TPN)</t>
  </si>
  <si>
    <t>Distn. wiring in 22/0.3 (1.5 sqmm) single core stranded 'FR' PVC insulated &amp; unsheathed single core stranded copper wire (Brand approved by EIC) in 19 mm bore, 3 mm thick polythen pipe (for horizontal &amp; vertical run in wall and celing portion through prelaid polythen pipe) complete with all accessories embedded in wall to light/fan/call bell points with Modular type switch (Brand approved by EIC) fixed on Modular GI switch board with top cover plate flushed in wall incl. mending good
damages to original finish.
b)Average run 10 mtr</t>
  </si>
  <si>
    <t>Supply &amp; Fixing 240 V, 16 A, 3 pin Modular type Power plug socket (Cabtree) with 16A Modular type socket (Cabtree) with 16A Modular type switch, without plug top on 4 Module GI Modular type switch board with top cover plate flushed in wall incl. S&amp;F switch board and cover plate and making necy. connections</t>
  </si>
  <si>
    <t>Supply &amp; Fixing 240 V, 25 A, 3 pin Modular type plug socket (Brand approved by EIC), without plug top and switch with 2 Module GI Modular type switch board with top cover plate flushed in wall and making necy. connections with PVC Cu wire and earth continuity wire.</t>
  </si>
  <si>
    <t>Supply &amp; Fixing 240 V,25 A, 3 pin Modular type plug top with indicator (Brand approved by EIC) &amp; necy. Connections.(For AC m/c)</t>
  </si>
  <si>
    <t>Supply &amp; fixing socket type electronics Modular socket type fan regulator (Legrand/Crabtree) including connection.</t>
  </si>
  <si>
    <t>Fixing only single /twin fluorescent light fitting complete with all accessories directly on wall/ceiling/HW round block and suitable size of MS fastener</t>
  </si>
  <si>
    <t>Fixing only bulk head ceiling fitting on wall /ceiling by screws etc.</t>
  </si>
  <si>
    <t>Fixing only ceiling fan complete with blades, canopy, fork, rubber bush etc. incl. S&amp;F connecting wire for down rod upto 30 cm incl.
painting the rod with approved paint and making necessary connection as required by 2x1.5 sqmm flexible copper wire.</t>
  </si>
  <si>
    <t>Fixing only pendent light fitting complete with lamp, shade and 24/0.2 mm (1.5 sqmm) flexible copper wire incl. S&amp;F pendent holder</t>
  </si>
  <si>
    <t>Fixing only outdoor / street light type LED light fitting complete with all accessories to be fixed/projected from the wall of the building incl. making holes to building, S&amp;F 40 mm dia GI pipe
(ISI-Medium) 1.50 mts. average length, with GI socket at one end and thread at the other end &amp; suitable bend to house the fitting &amp; making necy. connections with S&amp;F necy. length of 1.5 sqmm
PVC insulated single core stranded annealed copper wire and making connections as required and mending good damages to wall and painting</t>
  </si>
  <si>
    <t>Supplying &amp; Fixing GI waterproof type looping cable box size 200x150x100 mm deep having 4 mm thick comprising of one 250V 15 A kit-kat fuse unit, one NL on porcelain insulator, one compression type brass cable gland for upto 2- core 16 sqmm PVC/A cable and having lined with rubber gasketted GI top cover with brass machine screws etc., earthing terminal with lug, on steel tubular pole near base, including S&amp;F 40x6 mm thick, MS clamps with bolts, nuts etc. including painting with anticorrosive paint</t>
  </si>
  <si>
    <t>Earthing the installation by 50 mm dia. G.I. Pipe (ISI-M) of 3.64 mtr. Long driven to an depth of 3.65 mtr. Below the ground level including S/F 1X4 SWG. G.I. Earth wire (4 mtr. Long) with nuts bolts &amp; washers.</t>
  </si>
  <si>
    <t>Supply and  laying G.I. wire(12 SWG) for earthing [ PWD, Pg-G-2, Item no. 5(v) ]</t>
  </si>
  <si>
    <t>Supplying &amp; fixing earth busbar of galvanized (Hot Dip) MS flat 25 mm x 6 mm on wall having clearance of 6 mm from wall including providing drilled holes on the busbar complete with GI bolts, nuts, washers, spacing insulators etc. as required</t>
  </si>
  <si>
    <t>Supplying &amp; fixing earth busbar of galvanized (Hot Dip) MS flat 40 mm x 6 mm on wall having clearance of 6 mm from wall including providing drilled holes on the busbar complete with GI bolts, nuts, washers, spacing insulators etc. as required(DG)</t>
  </si>
  <si>
    <t>Supply &amp; laying 50 mm dia G.I.pipe (ISI-M) for cable protection</t>
  </si>
  <si>
    <t>Supply &amp; fixing (40mmx40mmx6mm) G I Pole clamp with nuts, bolts &amp; washer for holding vertical 40 mm dia G I cable protection pipe from service pole.</t>
  </si>
  <si>
    <t>Supplying &amp; Fixing 240 V AC/DC superior type Multitune (min 10 nos. tune) Call Bell (Anchor) with selector switch for single/Multi Tunes mode, Battery operated on HW board incl. S&amp;F HW board</t>
  </si>
  <si>
    <t>Mtr</t>
  </si>
  <si>
    <t>pts</t>
  </si>
  <si>
    <t>R.Mt</t>
  </si>
  <si>
    <t>SET</t>
  </si>
  <si>
    <t>Supply &amp; delevery of 1.1 Kv grade XLPE Aluminium armoured cable(make Gloster/Nicco/Havells) 
3.5 x 25 sq mm</t>
  </si>
  <si>
    <t>Supply &amp; delevery of 1.1 Kv grade XLPE Aluminium armoured cable(make Gloster/Nicco/Havells) 
3.5 x 35 sq mm</t>
  </si>
  <si>
    <t>Supply &amp; delevery of 1.1 Kv grade XLPE Aluminium armoured cable(make Gloster/Nicco/Havells) 
2 x 6 sq mm</t>
  </si>
  <si>
    <t>Supply &amp; delivery at site of swaged type steel tubular swan neck type bend pole of over all length 9 m of section (Bottom - 5.00m, Middle - 2.0m, Top - 2.0m) &amp; outside dia &amp; thickness (Bottom- 165.1x4.50, Middle -139.7x4.5, Top - 114.3x3.65) having approx weight of the pole including sole plate 147 Kg. the top end of the   pole should be reduced to enable fixing of LED fittings.</t>
  </si>
  <si>
    <t xml:space="preserve">Supply  2' single LED type tube light   fitting complete with all acessaries directly on ceiling  with HW round block &amp; suitable size of MS fastener (Philips/Crompton, cat no - LCTL-9-CDL)        </t>
  </si>
  <si>
    <t xml:space="preserve">Supply  4' single LED type tube light   fitting complete with all acessaries directly on ceiling  with HW round block &amp; suitable size of MS fastener (Crompton/Philips, cat no - -IGP132LT8-16, LLT8-20)    </t>
  </si>
  <si>
    <t xml:space="preserve">Supply  4' Twin LED type tube light   fitting complete with all acessaries directly on ceiling  with HW round block &amp; suitable size of MS fastener (Philips/Crompton, cat no -IGP132LT8-16, LLT8-20-865-2)     </t>
  </si>
  <si>
    <t>Supply of LED type Bulk Head light fitting (CromptonLBHE-10-CDL as approved by EIC)</t>
  </si>
  <si>
    <t>Supply &amp; fixing of 1200mm sweep Ceiling Fan (Orient,New Bridge,/Usha Sticker Plus, White) or equivalent as approved by the EIC,complete with all acessaries Incl S/F necy copper flex wire.</t>
  </si>
  <si>
    <t>Supply &amp; fixing  7W LED night Lamp (Syska/Crompton/Philps) for batten light points</t>
  </si>
  <si>
    <t>Supply &amp; fixing  9W LED night Lamp (Syska/Crompton/Philps) for batten light points</t>
  </si>
  <si>
    <t xml:space="preserve">Supply round recessed LED ceilling tile  luminairies complete with all accessaries (Make philips/cromption  cat no-LSCRM-12-W-CDL/NW/WW to be fixed on ceiling incl providing necy fastener on ceiling.
</t>
  </si>
  <si>
    <t xml:space="preserve">Supply( 600x600 )mm modular  36-Watt  recessed LED ceilling tile  luminairies complete with all accessaries (Make philips/cromption  cat no-LCTLRN-36-CDL to be fixed on ceiling incl providing necy fastener on ceiling.
</t>
  </si>
  <si>
    <t xml:space="preserve">Supply round recessed LED ceilling tile  luminairies complete with all accessaries (Make philips/cromption  cat no LSDRN-24-W-CDL/WW to be fixed on ceiling incl providing necy fastener on ceiling.
</t>
  </si>
  <si>
    <t>Supply &amp; delivery Decorative Post top LED fittings on 40mm dia G.I. pipe of 10" long and necessary materials. (Make Philips/Crompton, Cat No. LPTO-40-CDL/M)</t>
  </si>
  <si>
    <t xml:space="preserve">Installation charge of indoor &amp; out door unit incl S/F iron bracket frame </t>
  </si>
  <si>
    <t xml:space="preserve">Supply &amp; Installation of  copper refrigerent pipes, 
power cable  of different dia  as required with synthetic insulation complete. </t>
  </si>
  <si>
    <t>Supply &amp; installation of extra drain water pipe  of approved quality</t>
  </si>
  <si>
    <t xml:space="preserve">Supply of 90 W LED light fitting (make Philips/Crompton,  cat no - LSTN-90-CDL-A ) </t>
  </si>
  <si>
    <t>Exhaust pipe having required size incl all fixing iron accessories for discharging generator exhaust as per CPCB -II</t>
  </si>
  <si>
    <t>Installation, testing &amp; commissioning with full fuel tank and R.C.C foundation of the above D.G. set to satisfactory operation</t>
  </si>
  <si>
    <t>Supplying and fixing MCB (legrand) SS enclosure with IP-20/30 protection, powder coated provision for two/four pole MCB, concealed in wall after cutting the wall &amp; mending good the damages to original finish incl. painting, connection &amp; provision for earthing attachment.                                                                         a) 415V FP 32A MCB isolator ----- 1 nos</t>
  </si>
  <si>
    <t>Supply &amp; fixing of control panel suitable for 3 Phase 5 HP submersible pump motor set comprising of DOL starter, dual ammeter &amp; voltmeter, indicator lamp to be fixed on wall incl making connection &amp; necy earthing attachment.(Make L&amp;T/Crompton/KSB)</t>
  </si>
  <si>
    <t>CC foundation (Proportion and dimension indicated below), having 600x600x150 mm thick CC (4:2:1) base block below sole plate/pole with hard jhama metal including CC (6:3:1) muffing 0.30 mts. dia and 0.30 mts. above ground level including 3 mm thick neat cemented finish and GI earth bolt after making drilled holes etc. on MS box &amp; filling up the excavated earth pit with shifted soil and ramming properly.</t>
  </si>
  <si>
    <t>Painting of the above MS box  and no. of coats of paint, as given below with ready mixed paint/primer of approved make, and brand incl. preparation of surface by sand paper/emery paper, cleaning etc. for receiving fresh coat of paint.                                                                                                a) 1st coat of aluminium paint over 1 coat of RO priming                      
b) 2nd coat of aluminium paint over 1st coat</t>
  </si>
  <si>
    <t>Supply &amp; delivery 3 core 2.5 sqmm flat submersible cable 
(Finolex)</t>
  </si>
  <si>
    <t>Laying  of  XLPE /A Cable in underground trench 460
mm wide x 760 mm average depth, with brick protection on the top of the cable with 8 (eight) Nos. bricks per metre, including filling the space between the brick &amp; cable and also the trench with shifted soil, leveling up and restoring surface duly rammed
4 x 10 sq mm</t>
  </si>
  <si>
    <t>Supply &amp; delevery of 1.1 Kv grade XLPE Aluminium armoured cable(make Gloster/Nicco/Havells) 
 4x 10 sq mm</t>
  </si>
  <si>
    <t xml:space="preserve">Supply &amp; laying 40mm dia medium gauge G.I. Pipe(ISI-Medium) for cable protection </t>
  </si>
  <si>
    <t>Supply &amp; installation of 50mm dia G.I.  pipe (Make TATA-M)  having heavy duty G.I. socket/elbow (TATA)  incl cutting &amp; threading as required 
a) Make TATA Medium (For Vertical column pipe &amp; upto header)
     (A)-(II) G.I. pipe &amp; fittings item no -1(f) (ii)</t>
  </si>
  <si>
    <t>Supplying, fitting and fixing 50 mm gunmetal wheel valve of approved brand and make tested to 21 kg per sq. cm. (for water lines only).</t>
  </si>
  <si>
    <t>supply &amp; fixing 50mm dia G.I. Nipple short piece 75mm long</t>
  </si>
  <si>
    <t>Supply &amp; fixing 50 mm dia G.I. Plug</t>
  </si>
  <si>
    <t>supply &amp; fixing 80mm x 50mm dia reducing tee(for delivery line from header)</t>
  </si>
  <si>
    <t>Labour charge for Testing &amp; Lowering  the submersible Pump motor set with submersible cable along with the column pipes into the tube well  after socketing the column pipes step by step including arrangement of tripod, chain pully &amp; tools &amp; Tackles  &amp; providing suitable manpower to satisfactory operation.</t>
  </si>
  <si>
    <t>Set</t>
  </si>
  <si>
    <t>pair</t>
  </si>
  <si>
    <t>LS</t>
  </si>
  <si>
    <t>BI01010001010000000000000515BI0100001239</t>
  </si>
  <si>
    <t>Filling in foundation or plinth by silver sand in layers not exceeding 150 mm as directed and consoliding the same by through saturation with water ramming complete including the cost of supply of sand (payment to be made on measurment of finished quantity) Flooring Base
Do by fine sand</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</si>
  <si>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etc.(A) Floor With Sand Cement Mortar (1:4)  20 mm thick &amp; 2 mm thick cement slurry at back side of tiles using cement @ 2.91 Kg/Sq.m &amp; joint filling using white cement slurry @ 0.20kg/Sq.m (a) Area of each tile upto 0.09 Sq.m (i) Coloured decorative at Floor
GROUND FLOOR</t>
  </si>
  <si>
    <t xml:space="preserve">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etc.(A) Floor With Sand Cement Mortar (1:4)  20 mm thick &amp; 2 mm thick cement slurry at back side of tiles using cement @ 2.91 Kg/Sq.m &amp; joint filling using white cement slurry @ 0.20kg/Sq.m (a) Area of each tile upto 0.09 Sq.m (i) Coloured decorative at Floor
FIRST  FLOOR </t>
  </si>
  <si>
    <t xml:space="preserve">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etc.(A) Floor With Sand Cement Mortar (1:4)  20 mm thick &amp; 2 mm thick cement slurry at back side of tiles using cement @ 2.91 Kg/Sq.m &amp; joint filling using white cement slurry @ 0.20kg/Sq.m (a) Area of each tile upto 0.09 Sq.m (i) Coloured decorative at F;oor
SECOND FLOOR </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</si>
  <si>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etc.(A) Wall With Sand Cement Mortar (1:4)  20 mm thick &amp; 2 mm thick cement slurry at back side of tiles using cement @ 2.91 Kg/Sq.m &amp; joint filling using white cement slurry @ 0.20kg/Sq.m (a) Area of each tile upto 0.09 Sq.m (i) Coloured decorative at wall
GROUND FLOOR</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</si>
  <si>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etc.(A) Wall With Sand Cement Mortar (1:4)  20 mm thick &amp; 2 mm thick cement slurry at back side of tiles using cement @ 2.91 Kg/Sq.m &amp; joint filling using white cement slurry @ 0.20kg/Sq.m (a) Area of each tile upto 0.09 Sq.m (i) Coloured decorative at FLOOR
FIRST  Wall</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</si>
  <si>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etc.(A) Wall With Sand Cement Mortar (1:4)  20 mm thick &amp; 2 mm thick cement slurry at back side of tiles using cement @ 2.91 Kg/Sq.m &amp; joint filling using white cement slurry @ 0.20kg/Sq.m (a) Area of each tile upto 0.09 Sq.m (i) Coloured decorative at FLOOR
SECOND Wall</t>
  </si>
  <si>
    <t>Supplying, fitting and fixing Anglo-Indian W.C. in white glazed vitreous china ware of approved make complete in position with necessary bolts, nuts etc. Hindware/ Parryware / Cera, made (a) With 'P' trap (With Vent)</t>
  </si>
  <si>
    <t>Suppling fitting fixing liquid soap container b) PTMT (Prayag or Equivelent)</t>
  </si>
  <si>
    <t>Labour for fitting and fixing U.P.V.C pipes for above ground work including cost of joining materials etc. fitting and fixing all necessary specials, cutting pipes,cutting holes in walls or R.C floor where necessary and mending good all damages excluding the cost of masonry or concrete work, if necessary but including the cost and fitting and fixing holder bat clamps (any floor) or for underground work including cutting trenches upto 1.5 mtr. and refilling the same complete as per direction of the Engineer - in - Charge.(payment will be made on centre line measurment of the total pipe line including specials)
(A) Above ground
(ii) 110 mm</t>
  </si>
  <si>
    <t>Supplying, fitting and fixing CPVC (Chlorinated Polyvinyl Chloride) pipes of approved make conforming to IS-15778: 2007 . with all necessary accessories, specials viz. socket, bend, tee, union, cross, elbo, nipple, longscrew, reducing socket, reducing tee, short piece etc. fitted with holder bats clamps, including cutting pipes, fitting, fixing etc. complete
in all respect including cost of all necessary fittings as
required,jointing materials in any position above ground. (Payment will be made on the centre line measurements of total pipe line including all specials. No separate payment will be made for accesories, specials.
(i) CPVC Pipes Class-I,SDR-11 For Exposed Work
50 mm (Outlet)</t>
  </si>
  <si>
    <t>Supplying, fitting and fixing CPVC (Chlorinated Polyvinyl Chloride) pipes of approved make conforming to IS-15778: 2007 . with all necessary accessories, specials viz. socket, bend, tee, union, cross, elbo, nipple, longscrew, reducing socket, reducing tee, short piece etc. fitted with holder bats clamps, including cutting pipes, fitting, fixing etc. complete
in all respect including cost of all necessary fittings as
required,jointing materials in any position above ground. (Payment will be made on the centre line measurements of total pipe line including all specials. No separate payment will be made for accesories, specials.
(ii) CPVC Pipes Class-2,SDR-13.5 For Exposed Work
25 mm (Inlet)</t>
  </si>
  <si>
    <t>Supplying, fitting and fixing G.I. pipes of TATA make with all necessary  accessories, specials viz. socket, bend, tee, union, cross, elbo, nipple, longscrew, reducing socket, reducing tee, short piece etc. fitted with holder bats clamps, including cutting pipes, making threads, fitting, fixing etc. complete in all respect including cost of all necessary fittings as required,jointing materials and two coats of painting with approved paint in any position above ground. (Payment will be made on the centre line measurements of total pipe line including all specials. No separate payment will be made for accesories, specials. Payment for painting will be made seperately)  For Exposed Work
(ii) 50 mm dia. medium quality</t>
  </si>
  <si>
    <t>Supply &amp; fixing 415 volt 32 A TPN switch in S.S. enclosure with HRC fuses onLS &amp; NL to be fixed on angle frame on wall including earthing attachment.(LT/Seimens) (Pump)</t>
  </si>
  <si>
    <t>Laying of the following Al armoured cable through under ground trench 460mm wide x 760mm average depth with necy brick protechtion 8 nos brick per metre, incl filling up the excaveted trench with shifted soil, levelling up &amp; restoring the surface duly rammed                             3.5 x 70 sq mm  XLPE/A cable</t>
  </si>
  <si>
    <t>Laying of the following Al armoured cable through under ground trench 460mm wide x 760mm average depth with necy brick protechtion 8 nos brick per metre, incl filling up the excaveted trench with shifted soil, levelling up &amp; restoring the surface duly rammed upto 3.5 x 35 sq mm  XLPE/A cable</t>
  </si>
  <si>
    <t>Laying of cable upto 3.5 core 25 sqmm on wall/surface   incl. S &amp; F MS saddles with earthing attachment in 10 SWG  GI (Hot Dip) Wire, making holes etc. as necy. mending good damages and painting</t>
  </si>
  <si>
    <t>Supply &amp; fixing compression type gland with brass gland brass ring incl. socketing the ends off by crimping method incl. S/F solderless socket (Dowels make) &amp; jointing ,materials etc                        
3.5 x 70 sq mm  XLPE/A cable</t>
  </si>
  <si>
    <t xml:space="preserve">Supply &amp; Fixing FP enclosure (Legrand/Seimens/ABB) concealed in wall &amp; mending good the damages to original finish incl. earthing attachment comprising with the following:
a) 32 DP MCB Isolator (Legrand) - 1 nos                             b) 6-16 A SP MCB - 2 nos  (Roof light &amp; Stair light)
</t>
  </si>
  <si>
    <t>Distn. wiring in 22/0.3 (1.5 sqmm) single core stranded 'FR' PVC insulated &amp; unsheathed single core stranded copper wire (Brand approved by EIC) in 19 mm bore, 3 mm thick polythen pipe complete with all accessories embedded in wall to 240 V 6A 5 pin plug point incl. S&amp;F 240 V 6A 3 pin Modular type plug socket &amp; Modular type switch (Brand approved by EIC) incl. S&amp;F earth continuity wire, fixed on 4 Module GI switchboard with 3/4 Module top cover plate flushed in wall incl. mending good damages to original finish
a) on board</t>
  </si>
  <si>
    <t>Distn. wiring in 22/0.3 (1.5 sqmm) single core stranded 'FR' PVC insulated &amp; unsheathed single core stranded copper wire (Brand approved by EIC) in 19 mm bore, 3 mm thick polythen pipe complete with all accessories embedded in wall to 240 V 6A 5 pin plug point incl. S&amp;F 240 V 6A 3 pin Modular type plug socket &amp; Modular type switch (Brand approved by EIC) incl. S&amp;F earth continuity wire, fixed on 4 Module GI switchboard with 3/4 Module top cover plate flushed in wall incl. mending good damages to original finish
b) Ave 4.5 mtr</t>
  </si>
  <si>
    <t>Supply &amp; fixing of Modular type computer plug board of 12 module GI box with cover plate recessed in wall comprising of the following:
a)16A socket &amp; 16A switch                    ---1 set 
b) 6A socket                                           ---3 sets
c) 6A switch                                            --- 3no</t>
  </si>
  <si>
    <t>Fixing only exhaust fan after making hole in wall and making good damages and smooth cement finish etc. as practicable as possible and providing necy. length of PVC insulated wire and making connection for exhaust &amp;  louvre shutter after cutting hole on wall  &amp; mending good the damages of following diameter:                                                                                  300 mm (12")</t>
  </si>
  <si>
    <t>Fixing only exhaust fan after making hole in wall and making good damages and smooth cement finish etc. as practicable as possible and providing necy. length of PVC insulated wire and making connection for exhaust &amp;  louvre shutter after cutting hole on wall  &amp; mending good the damages of following diameter:                                                                                  225 mm (9")</t>
  </si>
  <si>
    <t>GATE LIGHT
Laying of  XLPE/A cable in underground trench 460 mm wide x 760 mm average depth, with brick protection on the top of the cable with 8 (eight) Nos. bricks per metre, including filling the space between the brick &amp; cable and also the trench with shifted soil, leveling up and restoring surface duly rammed        2x 6 sq mm (GATE LIGHT AND STREET LIGHT)</t>
  </si>
  <si>
    <t>GATE LIGHT
Laying of cable upto on wall/surface   incl. S &amp; F MS saddles with earthing attachment in 2 X 10 SWG  GI (Hot Dip) Wire, making holes etc. as necy. mending good damages and painting 2x 6 sq mm</t>
  </si>
  <si>
    <t>GATE LIGHT
Supply &amp; fixing compression type cable gland suitable for cable with brass gland, brass  ring incl.socketing the ends off by crimping method including S/F solderless socket (Dowels value) &amp; jointing materials etc (XLPE/A). 2x 6 sq mm(GATE LIGHT AND STREET LIGHT)</t>
  </si>
  <si>
    <t>GATE LIGHT
Supply &amp; laying 25 mm dia G.I.pipe (ISI-M) for earth continuity wire protection</t>
  </si>
  <si>
    <t>STREET LIGHT
S&amp;F sheet metal (16 SWG) Iron clad Busbar on angle iron frame on wall, incl. earthing attachment and painting as required                                                         4 bars 415 V 63 A Al Bars 4x20x5mm (dedicate to street light control)</t>
  </si>
  <si>
    <t xml:space="preserve">STREET LIGHT
Supply &amp; Fixing FP enclosure (Legrand) concealed in wall &amp; mending good the damages to original finish incl. earthing attachment comprising with the following:
 32 DP MCB Isolator (Legrand) - 2 nos  
</t>
  </si>
  <si>
    <t>STREET LIGHT
finishing of 2x6 sq mm the PVC insulated wire ends by socketting with pin/ring type copper sockets and insulated tapes etc. including supplying sockets, tapes.</t>
  </si>
  <si>
    <t xml:space="preserve">STREET LIGHT
Supply &amp; laying 40mm dia medium gauge G.I. Pipe(ISI-Medium) for cable protection </t>
  </si>
  <si>
    <t xml:space="preserve">STREET LIGHT
Erection of 9 m ST pole with sole plate in CC foundation (600x600x150mm) thick CC (4:2:1) base  block below sole plate with hard jhama metal incl CC (6:3:1) muffing  0.30 m dia 03.0 m above ground level incl making drilled hole on pole for earth bolt &amp; carriage upto 1.6 Km from store to work site in cluding filling up the the exacavated earth pit with shifted soil </t>
  </si>
  <si>
    <t>STREET LIGHT
Painting the 9 m ST pole with two coats of aluminium paint of approved make over one coat of R.O primer incl. preparation of surface by sand paper/emery incl cleaning etc.</t>
  </si>
  <si>
    <t>STREET LIGHT
Fixing only Floodlight Fitting with suitable tie clamps and MS plate for mounting on Pole/Tower or similar structure.</t>
  </si>
  <si>
    <t>STREET LIGHT
Connecting the Poles to earth busbar including S &amp; F GI (Hot Dip) wire of size of 8 SWG on wall/floor with staples buried inside wall/floor as required and making connection to equipments with bolts, nuts, washers, cable lugs etc. as required and mending good damages</t>
  </si>
  <si>
    <r>
      <rPr>
        <b/>
        <sz val="12"/>
        <color indexed="8"/>
        <rFont val="Arial"/>
        <family val="2"/>
      </rPr>
      <t>Electrical Schedule Woprk :</t>
    </r>
    <r>
      <rPr>
        <sz val="11"/>
        <color indexed="8"/>
        <rFont val="Arial"/>
        <family val="2"/>
      </rPr>
      <t xml:space="preserve">
Supply &amp; fixing 415 volt 125 A TPN switch in S.S. enclosure with HRC fuses onLS &amp; NL to be fixed on angle frame on wall including earthing attachment.(LT/Seimens)</t>
    </r>
  </si>
  <si>
    <t>SUPPLY &amp; INSTALLATION OF AC MACHINE 
Supply &amp; delivery through DGS &amp; D rate contract basic of the following  split type AC machines (3 Star rated)(Make Hitachi/Mitshubishi) complete with indoor outdoor unit etc.                                                                                     1.5 TR Split type (3 Star rated)</t>
  </si>
  <si>
    <t>STREET LIGHT
Supply &amp; fixing of 45W LED street light fitting (Make Philips/Crompton, cat no - LSTP-45-CDL)</t>
  </si>
  <si>
    <t>PUMP INSTALLATION
Supply and installation  of three phase 415V 5 Hp (3.7 Kw) submersible Pump Motor set suitable for 150mm bore well having overall head of (120 mtr to 45 mtr) &amp; discharge of (0 LPM to 225LPM). The discharge outlet size will be 150mm.(Make Kirloskar/ KSB/ Crompton)</t>
  </si>
  <si>
    <t>Supply &amp; fixing 50 mm dia Gun metal Non-Return valve(ISI)
     (A)-(II) G.I. pipe &amp; fittings item no -4</t>
  </si>
  <si>
    <t>Supply &amp; fixing 50 mm dia G.I. Peets valve(ISI) (tested 21 kg per cm)
     (A)-(II) G.I. pipe &amp; fittings item no -4</t>
  </si>
  <si>
    <t>Supply &amp; fixing 50 mm dia G.I. Union
     (A)-(II) G.I. pipe &amp; fittings item no -(I)</t>
  </si>
  <si>
    <t>Supply &amp; fixing 50 mm dia G.I. Flange
     (A)-(II) G.I. pipe &amp; fittings item no -(G)</t>
  </si>
  <si>
    <r>
      <rPr>
        <b/>
        <sz val="12"/>
        <color indexed="8"/>
        <rFont val="Arial"/>
        <family val="2"/>
      </rPr>
      <t>Electrical Non Schedule Work :</t>
    </r>
    <r>
      <rPr>
        <sz val="11"/>
        <color indexed="8"/>
        <rFont val="Arial"/>
        <family val="2"/>
      </rPr>
      <t xml:space="preserve">
Supply &amp; delevery of 1.1 Kv grade XLPE Aluminium armoured cable(make Gloster/Nicco/Havells) 
3.5 x 70 sq mm</t>
    </r>
  </si>
  <si>
    <t>Providing, laying, spreading and compacting stone aggregates of specific sizes to water bound macadam specification including spreading in uniform thickness, hand packing, rolling with vibratory roller 8-10 tonnes in stages to proper grade and camber, applying and brooming requisite type of screening / binding materials to fill up the interstices of coarse aggregate, watering including lighting, guarding, barricading and making necessary earthen bundh of one metre width on each side and preparing the bed by necessary cutting or filling, including cost of all materials and hire and labour charges of all men and machinery and compacting to the required density, as per Clause 404 of Specifications for Road &amp; Bridge Works
of MoRT&amp;H (5th Revision).</t>
  </si>
  <si>
    <t xml:space="preserve">Applying Interior grade Acrylic Primer of approved quality and brand on plastered or cencrete surface old or new surface to receive Distemper/ Acrylic emulsion paint  including scraping and preparing the surface throughly, complete as per manufacturer's specification and as per direction of the EIC.
(b) Two Coats
i) Water based interior grade Acrylic Primer
</t>
  </si>
  <si>
    <t xml:space="preserve">Acrylic Distemper  to interior wall, ceiling with a coat of solvent based interior grade acrylic primer (as per manufacturer's specification) including cleaning and smoothning of surface. Two Coats
</t>
  </si>
  <si>
    <t xml:space="preserve">White washing including cleaning and smoothening surface thoroughly. 
(c) Three coats (on new works only).
</t>
  </si>
  <si>
    <t>Supplying and fixing 8 way double door Vertical TPN(Up to 160A) MCB Distribution board (Legrand/Seimens/ABB as approved by EIC) for MCCB incomer with IP-42/43 protection, on angle iron frame on wall &amp; mending good the damages to original finish incl. Inter connection with suitable size of copper wire and neutral link &amp; provision for earthing attachment 125 A Four Pole MCCB of Breaking capacity 25kA/35kA with fixed thermal and fixed magnetic / adjustable thermal and fixed magnetic setting in DBs / enclosure and necessary connection                                                                             63 A TP MCB                                      - - 5 nos                    32 A TP MCB                                      - - 1 nos                                               32 A DP MCB                                       - 2 nos                                   (63 A TP MCB FOR PS, CANTEEN AND BARRACK, 32 A TP MCB FOR PUMP, 32 A DP MCB FOR COMPOUND LIGHTING)</t>
  </si>
  <si>
    <t>Supply &amp; drawing  PVC insulated (FR) Copper wire through 25mm dia alkathene pipe recessed in wall &amp; mending good the damages.
a) 2x80/0.4 (10 sqmm) + 1x84/0.3 (6 sqmm) as ECC(VTPN)</t>
  </si>
  <si>
    <t>Supply &amp; drawing  PVC insulated (FR) Copper wire through alkathene pipe 19mm dia recessed in wall &amp; mending good the damages.
b) 2 X 4 + 1 X 2.5 Sqmm.(SPN)</t>
  </si>
  <si>
    <t>Supply &amp; drawing  PVC insulated (FR) Copper wire through alkathene pipe 19mm dia recessed in wall &amp; mending good the damages.
c) 3 x 1.5 sq mm(Out door Light)</t>
  </si>
  <si>
    <t>Supply &amp; drawing  PVC insulated (FR) Copper wire through alkathene pipe 19mm dia recessed in wall &amp; mending good the damages.
2x36/0.3 (2.5 sqmm) + 1x22/0.3 (1.5 sqmm) as ECC(P/P plug/Com Plug)</t>
  </si>
  <si>
    <t>Distn. wiring in 22/0.3 (1.5 sqmm) single core stranded 'FR' PVC insulated &amp; unsheathed single core stranded copper wire (Brand approved by EIC) in 19 mm bore, 3 mm thick polythen pipe (for horizontal &amp; vertical run in wall and celing portion through prelaid polythen pipe) complete with all accessories embedded in wall to light/fan/call bell points with Modular type switch (Brand approved by EIC) fixed on Modular GI switch board with top cover plate flushed in wall incl. mending good damages to original finish.
a)Average run 6 mtr</t>
  </si>
  <si>
    <t>Supply of 225 mm (9") sweep 1370 RPM heavy duty exhaust fan EPC Metal body.</t>
  </si>
  <si>
    <t>Supply of 300 mm (12") sweep 1420 RPM heavy duty exhaust fan EPC Metal body.</t>
  </si>
  <si>
    <t xml:space="preserve">Supply round recessed LED ceilling lite  luminairies complete with all accessaries (Make philips/cromption  cat no LSCRM-18-W-CDL/NW/WW to be fixed on ceiling incl providing necy fastener on ceiling.
</t>
  </si>
  <si>
    <t>Supply &amp; Fixing 240 V, 25 A, Modular type AC m/c starter (Eletron OLP - 3) 4 Module GI Modular type switch board with 4 Module top cover plate flushed in wall incl. S&amp;F switch board and cover plate and making necy. connections with PVC Cu wire and earth continuity wire .(For AC m/c) inel fixing change.</t>
  </si>
  <si>
    <t>Supply, delivery at site on foundation, commissioning of 15 KVA,415V, 50HZ, 3ph silent new DG Set, comprising of Engine, alternator, Manual Control Panel, Base frame, Fuel tank, Battery, CPCB - II approved Engine &amp; Acoustic Enclosure having following specifications :- (Jackson/Kirloskar/Dee Power/Ashok layland/Mahindra/Koel Green)
ENGINE
Make :- Cummins / Caterpillar /Greaves /Kirloskar /Koel Green/Jackson
Engine Type : 4 Stroke Diesel Engine
RPM : 1500
Rated Output :- 15 KVA
Cooling :-  Liquid Cooled
Cylinder : 4 (Four)
Aspiration : Turbo Charged
Type of Governer : Electronic
Overload Capacity Panel  : 10% overload for one hour for every 11 hours continuous running at full load or better.
Engine instrumental Panel : Consisting of starting switch with key, Lube Oil Indicator , water temperature Indicatore , RPM indicator and hour meter.
Safety Controls :  Emergency Stop, Low Lube Oil Pressure warning / Shutdown, High Engine Water Temp. Warning / Shutdown, sensor failure Indicator, Engine over speed indicator, Battery charging and low battery indicator.
Exhaust Silencer : Residential Type.
Starting System : 12 V. / 24 V. Starting system complete with starter motor, charging alternator with rectifier and Cut-out as per manufacturer standard. 
Battery : 2 nos Battery with 65 Ah capacity Lead Acid, Low Maintenance or SMF and conforming to relevant IS Specification with Low/ High Battery Voltage and Weak Battery warning.Standard Cooling  System 40°C.
ALTERNATOR
Make: Standard /ABB/Emesson/Crompton Greaves/Kirloskar/Koel Green
Rating: 415 V ., 3Ph, 50HZ, 15 KVA, 1500 RPM, 0.8 P.F
Type : Brushless, self excited and self regulated
Insulation : Class H
Protection : Screen - protected drip proof with Min.  IP  -23 degree of protection.
RPM : 1500
Voltage Regulation Grade : VG 3
Winding connection : Star with Neutral
Total Distortion factor : Less than 3%
Total Harmonic distortion in output waveform : &lt; 5%
MANUAL CONTROL PANEL
Manual Control Panel incl change over switch and other accessories
ACOUSTIC ENCLOSURE
The DG set should have integrated acoustic enclosure at the manufacturing state itself. High quality acoustic enclosure must be certified as per CPCB -II norms.
BASE FRAME
Common iron channel of suitable size fabricated base frame containing the engine and alternator , mounted on AVM pads and having provision for lifting Hook.
Copy of "Type Approval Certificate"and Certificates of "COP"must be produced at the time of delivery issued from the competent authority (As per CPCB-II) &amp; submission of test certificates.
The entire set must be warrented atleast 24 months from the date of delivery
iii) Necessary manufacturer's test certificate for Diesel Engine, Alternator etc. Will have to submit in triplicate copy during delivery of the equipment.
iv) Copy of "Type Approval Certificate" and Certificate of "COP" must be produced at the time of delivery issued from competent Authority (As per CPCB - II)</t>
  </si>
  <si>
    <t>Name of Work: Construction of Shibpur Police Station Building under Howrah Police Commissionerate - Balance Works.</t>
  </si>
  <si>
    <t>Contract No:   WBPHIDCL/Addl.CE/NIT- 126(e)/2019-2020 (1st Call) Sl. No. 1</t>
  </si>
</sst>
</file>

<file path=xl/styles.xml><?xml version="1.0" encoding="utf-8"?>
<styleSheet xmlns="http://schemas.openxmlformats.org/spreadsheetml/2006/main">
  <numFmts count="3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0000"/>
    <numFmt numFmtId="181" formatCode="0.0"/>
    <numFmt numFmtId="182" formatCode="0.000"/>
    <numFmt numFmtId="183" formatCode="0.0000%"/>
    <numFmt numFmtId="184" formatCode="0.00000"/>
    <numFmt numFmtId="185" formatCode="0.000%"/>
    <numFmt numFmtId="186" formatCode="&quot;₹&quot;\ #,##0.00"/>
    <numFmt numFmtId="187" formatCode="[$-4009]dd\ mmmm\ yyyy"/>
    <numFmt numFmtId="188" formatCode="[$-409]hh:mm:ss\ AM/PM"/>
    <numFmt numFmtId="189" formatCode="0.000000"/>
    <numFmt numFmtId="190" formatCode="0.0000000"/>
    <numFmt numFmtId="191" formatCode="0.00000000"/>
    <numFmt numFmtId="192" formatCode="0.000000000"/>
    <numFmt numFmtId="193" formatCode="0.0000000000"/>
  </numFmts>
  <fonts count="84">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u val="single"/>
      <sz val="16"/>
      <name val="Arial"/>
      <family val="2"/>
    </font>
    <font>
      <sz val="11"/>
      <color indexed="8"/>
      <name val="Arial"/>
      <family val="2"/>
    </font>
    <font>
      <b/>
      <sz val="12"/>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23"/>
      <name val="Calibri"/>
      <family val="2"/>
    </font>
    <font>
      <b/>
      <i/>
      <sz val="11"/>
      <color indexed="8"/>
      <name val="Calibri"/>
      <family val="2"/>
    </font>
    <font>
      <b/>
      <sz val="11"/>
      <color indexed="18"/>
      <name val="Arial"/>
      <family val="2"/>
    </font>
    <font>
      <b/>
      <sz val="12"/>
      <color indexed="16"/>
      <name val="Arial"/>
      <family val="2"/>
    </font>
    <font>
      <sz val="11"/>
      <color indexed="31"/>
      <name val="Arial"/>
      <family val="2"/>
    </font>
    <font>
      <b/>
      <sz val="14"/>
      <color indexed="17"/>
      <name val="Arial"/>
      <family val="2"/>
    </font>
    <font>
      <b/>
      <sz val="11"/>
      <color indexed="16"/>
      <name val="Arial"/>
      <family val="2"/>
    </font>
    <font>
      <sz val="12"/>
      <color indexed="8"/>
      <name val="Book Antiqua"/>
      <family val="1"/>
    </font>
    <font>
      <sz val="11"/>
      <color indexed="8"/>
      <name val="Book Antiqua"/>
      <family val="1"/>
    </font>
    <font>
      <sz val="11"/>
      <color indexed="10"/>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0" tint="-0.4999699890613556"/>
      <name val="Calibri"/>
      <family val="2"/>
    </font>
    <font>
      <b/>
      <i/>
      <sz val="11"/>
      <color theme="1"/>
      <name val="Calibri"/>
      <family val="2"/>
    </font>
    <font>
      <b/>
      <sz val="11"/>
      <color rgb="FF000066"/>
      <name val="Arial"/>
      <family val="2"/>
    </font>
    <font>
      <b/>
      <sz val="12"/>
      <color rgb="FF800000"/>
      <name val="Arial"/>
      <family val="2"/>
    </font>
    <font>
      <sz val="11"/>
      <color theme="4" tint="0.7999799847602844"/>
      <name val="Arial"/>
      <family val="2"/>
    </font>
    <font>
      <b/>
      <sz val="14"/>
      <color theme="6" tint="-0.4999699890613556"/>
      <name val="Arial"/>
      <family val="2"/>
    </font>
    <font>
      <b/>
      <sz val="11"/>
      <color rgb="FF800000"/>
      <name val="Arial"/>
      <family val="2"/>
    </font>
    <font>
      <sz val="11"/>
      <color rgb="FF000000"/>
      <name val="Arial"/>
      <family val="2"/>
    </font>
    <font>
      <sz val="12"/>
      <color theme="1"/>
      <name val="Book Antiqua"/>
      <family val="1"/>
    </font>
    <font>
      <sz val="11"/>
      <color theme="1"/>
      <name val="Book Antiqua"/>
      <family val="1"/>
    </font>
    <font>
      <sz val="11"/>
      <color theme="1"/>
      <name val="Arial"/>
      <family val="2"/>
    </font>
    <font>
      <sz val="11"/>
      <color rgb="FFFF0000"/>
      <name val="Arial"/>
      <family val="2"/>
    </font>
    <font>
      <b/>
      <sz val="11"/>
      <color theme="1"/>
      <name val="Arial"/>
      <family val="2"/>
    </font>
    <font>
      <b/>
      <u val="single"/>
      <sz val="16"/>
      <color rgb="FFFF0000"/>
      <name val="Arial"/>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top style="thin"/>
      <bottom style="thin"/>
    </border>
    <border>
      <left style="thin"/>
      <right/>
      <top style="thin"/>
      <bottom/>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style="medium"/>
      <top style="thin"/>
      <bottom style="thin"/>
    </border>
    <border>
      <left/>
      <right style="thin"/>
      <top style="thin"/>
      <bottom style="thin"/>
    </border>
    <border>
      <left>
        <color indexed="63"/>
      </left>
      <right>
        <color indexed="63"/>
      </right>
      <top>
        <color indexed="63"/>
      </top>
      <bottom style="thin"/>
    </border>
  </borders>
  <cellStyleXfs count="7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1" fontId="0" fillId="0" borderId="0" applyFont="0" applyFill="0" applyBorder="0" applyAlignment="0" applyProtection="0"/>
    <xf numFmtId="180" fontId="0"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4" fillId="0" borderId="0" applyNumberFormat="0" applyFill="0" applyBorder="0" applyAlignment="0" applyProtection="0"/>
    <xf numFmtId="0" fontId="8"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7" fillId="0" borderId="0" applyNumberFormat="0" applyFill="0" applyBorder="0" applyAlignment="0" applyProtection="0"/>
    <xf numFmtId="0" fontId="59"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0" fillId="0" borderId="0">
      <alignment/>
      <protection/>
    </xf>
    <xf numFmtId="0" fontId="0" fillId="0" borderId="0">
      <alignment/>
      <protection/>
    </xf>
    <xf numFmtId="0" fontId="11"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63"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129">
    <xf numFmtId="0" fontId="0" fillId="0" borderId="0" xfId="0" applyFont="1" applyAlignment="1">
      <alignment/>
    </xf>
    <xf numFmtId="0" fontId="3" fillId="0" borderId="0" xfId="60" applyNumberFormat="1" applyFont="1" applyFill="1" applyBorder="1" applyAlignment="1">
      <alignment vertical="center"/>
      <protection/>
    </xf>
    <xf numFmtId="0" fontId="67" fillId="0" borderId="0" xfId="60" applyNumberFormat="1" applyFont="1" applyFill="1" applyBorder="1" applyAlignment="1" applyProtection="1">
      <alignment vertical="center"/>
      <protection locked="0"/>
    </xf>
    <xf numFmtId="0" fontId="67" fillId="0" borderId="0" xfId="60" applyNumberFormat="1" applyFont="1" applyFill="1" applyBorder="1" applyAlignment="1">
      <alignment vertical="center"/>
      <protection/>
    </xf>
    <xf numFmtId="0" fontId="2" fillId="0" borderId="0" xfId="60" applyNumberFormat="1" applyFont="1" applyFill="1" applyBorder="1" applyAlignment="1">
      <alignment vertical="center"/>
      <protection/>
    </xf>
    <xf numFmtId="0" fontId="4" fillId="0" borderId="0" xfId="60" applyNumberFormat="1" applyFont="1" applyFill="1" applyBorder="1" applyAlignment="1">
      <alignment horizontal="left"/>
      <protection/>
    </xf>
    <xf numFmtId="0" fontId="68" fillId="0" borderId="0" xfId="60" applyNumberFormat="1" applyFont="1" applyFill="1" applyBorder="1" applyAlignment="1">
      <alignment horizontal="left"/>
      <protection/>
    </xf>
    <xf numFmtId="0" fontId="3" fillId="0" borderId="0" xfId="60" applyNumberFormat="1" applyFont="1" applyFill="1" applyAlignment="1" applyProtection="1">
      <alignment vertical="center"/>
      <protection locked="0"/>
    </xf>
    <xf numFmtId="0" fontId="67" fillId="0" borderId="0" xfId="60" applyNumberFormat="1" applyFont="1" applyFill="1" applyAlignment="1" applyProtection="1">
      <alignment vertical="center"/>
      <protection locked="0"/>
    </xf>
    <xf numFmtId="0" fontId="3" fillId="0" borderId="0" xfId="60" applyNumberFormat="1" applyFont="1" applyFill="1" applyAlignment="1">
      <alignment vertical="center"/>
      <protection/>
    </xf>
    <xf numFmtId="0" fontId="67" fillId="0" borderId="0" xfId="60" applyNumberFormat="1" applyFont="1" applyFill="1" applyAlignment="1">
      <alignment vertical="center"/>
      <protection/>
    </xf>
    <xf numFmtId="0" fontId="2" fillId="0" borderId="10" xfId="60" applyNumberFormat="1" applyFont="1" applyFill="1" applyBorder="1" applyAlignment="1">
      <alignment horizontal="center" vertical="top" wrapText="1"/>
      <protection/>
    </xf>
    <xf numFmtId="0" fontId="3" fillId="0" borderId="0" xfId="60" applyNumberFormat="1" applyFont="1" applyFill="1">
      <alignment/>
      <protection/>
    </xf>
    <xf numFmtId="0" fontId="67" fillId="0" borderId="0" xfId="60" applyNumberFormat="1" applyFont="1" applyFill="1">
      <alignment/>
      <protection/>
    </xf>
    <xf numFmtId="0" fontId="2" fillId="0" borderId="11" xfId="60" applyNumberFormat="1" applyFont="1" applyFill="1" applyBorder="1" applyAlignment="1">
      <alignment horizontal="center" vertical="top" wrapText="1"/>
      <protection/>
    </xf>
    <xf numFmtId="0" fontId="3" fillId="0" borderId="0" xfId="60" applyNumberFormat="1" applyFont="1" applyFill="1" applyAlignment="1">
      <alignment vertical="top"/>
      <protection/>
    </xf>
    <xf numFmtId="0" fontId="67" fillId="0" borderId="0" xfId="60" applyNumberFormat="1" applyFont="1" applyFill="1" applyAlignment="1">
      <alignment vertical="top"/>
      <protection/>
    </xf>
    <xf numFmtId="0" fontId="3" fillId="0" borderId="10" xfId="60" applyNumberFormat="1" applyFont="1" applyFill="1" applyBorder="1" applyAlignment="1" applyProtection="1">
      <alignment vertical="top"/>
      <protection/>
    </xf>
    <xf numFmtId="0" fontId="3" fillId="0" borderId="0" xfId="60" applyNumberFormat="1" applyFont="1" applyFill="1" applyAlignment="1" applyProtection="1">
      <alignment vertical="top"/>
      <protection/>
    </xf>
    <xf numFmtId="0" fontId="67" fillId="0" borderId="0" xfId="60" applyNumberFormat="1" applyFont="1" applyFill="1" applyAlignment="1" applyProtection="1">
      <alignment vertical="top"/>
      <protection/>
    </xf>
    <xf numFmtId="0" fontId="0" fillId="0" borderId="0" xfId="60" applyNumberFormat="1" applyFill="1">
      <alignment/>
      <protection/>
    </xf>
    <xf numFmtId="0" fontId="69" fillId="0" borderId="0" xfId="60" applyNumberFormat="1" applyFont="1" applyFill="1">
      <alignment/>
      <protection/>
    </xf>
    <xf numFmtId="0" fontId="70" fillId="0" borderId="0" xfId="66" applyNumberFormat="1" applyFont="1" applyFill="1" applyBorder="1" applyAlignment="1" applyProtection="1">
      <alignment horizontal="center" vertical="center"/>
      <protection/>
    </xf>
    <xf numFmtId="0" fontId="2" fillId="0" borderId="12" xfId="66" applyNumberFormat="1" applyFont="1" applyFill="1" applyBorder="1" applyAlignment="1" applyProtection="1">
      <alignment horizontal="left" vertical="top" wrapText="1"/>
      <protection/>
    </xf>
    <xf numFmtId="0" fontId="2" fillId="0" borderId="13" xfId="66" applyNumberFormat="1" applyFont="1" applyFill="1" applyBorder="1" applyAlignment="1">
      <alignment horizontal="center" vertical="top" wrapText="1"/>
      <protection/>
    </xf>
    <xf numFmtId="0" fontId="71" fillId="0" borderId="10" xfId="66" applyNumberFormat="1" applyFont="1" applyFill="1" applyBorder="1" applyAlignment="1">
      <alignment vertical="top" wrapText="1"/>
      <protection/>
    </xf>
    <xf numFmtId="0" fontId="3" fillId="0" borderId="11" xfId="66" applyNumberFormat="1" applyFont="1" applyFill="1" applyBorder="1" applyAlignment="1">
      <alignment vertical="top" wrapText="1"/>
      <protection/>
    </xf>
    <xf numFmtId="0" fontId="2" fillId="0" borderId="11" xfId="66" applyNumberFormat="1" applyFont="1" applyFill="1" applyBorder="1" applyAlignment="1">
      <alignment horizontal="left" vertical="top"/>
      <protection/>
    </xf>
    <xf numFmtId="0" fontId="2" fillId="0" borderId="12" xfId="66" applyNumberFormat="1" applyFont="1" applyFill="1" applyBorder="1" applyAlignment="1">
      <alignment horizontal="left" vertical="top"/>
      <protection/>
    </xf>
    <xf numFmtId="0" fontId="3" fillId="0" borderId="14" xfId="66" applyNumberFormat="1" applyFont="1" applyFill="1" applyBorder="1" applyAlignment="1">
      <alignment vertical="top"/>
      <protection/>
    </xf>
    <xf numFmtId="0" fontId="6" fillId="0" borderId="15" xfId="66" applyNumberFormat="1" applyFont="1" applyFill="1" applyBorder="1" applyAlignment="1">
      <alignment vertical="top"/>
      <protection/>
    </xf>
    <xf numFmtId="0" fontId="3" fillId="0" borderId="15" xfId="66" applyNumberFormat="1" applyFont="1" applyFill="1" applyBorder="1" applyAlignment="1">
      <alignment vertical="top"/>
      <protection/>
    </xf>
    <xf numFmtId="0" fontId="14" fillId="0" borderId="10" xfId="66" applyNumberFormat="1" applyFont="1" applyFill="1" applyBorder="1" applyAlignment="1" applyProtection="1">
      <alignment vertical="center" wrapText="1"/>
      <protection locked="0"/>
    </xf>
    <xf numFmtId="0" fontId="72" fillId="33" borderId="10" xfId="66" applyNumberFormat="1" applyFont="1" applyFill="1" applyBorder="1" applyAlignment="1" applyProtection="1">
      <alignment vertical="center" wrapText="1"/>
      <protection locked="0"/>
    </xf>
    <xf numFmtId="0" fontId="73" fillId="0" borderId="10" xfId="66" applyNumberFormat="1" applyFont="1" applyFill="1" applyBorder="1" applyAlignment="1">
      <alignment vertical="top"/>
      <protection/>
    </xf>
    <xf numFmtId="0" fontId="13" fillId="0" borderId="10" xfId="66" applyNumberFormat="1" applyFont="1" applyFill="1" applyBorder="1" applyAlignment="1" applyProtection="1">
      <alignment vertical="center" wrapText="1"/>
      <protection locked="0"/>
    </xf>
    <xf numFmtId="0" fontId="13" fillId="0" borderId="10" xfId="72" applyNumberFormat="1" applyFont="1" applyFill="1" applyBorder="1" applyAlignment="1" applyProtection="1">
      <alignment vertical="center" wrapText="1"/>
      <protection locked="0"/>
    </xf>
    <xf numFmtId="0" fontId="14" fillId="0" borderId="10" xfId="66" applyNumberFormat="1" applyFont="1" applyFill="1" applyBorder="1" applyAlignment="1" applyProtection="1">
      <alignment vertical="center" wrapText="1"/>
      <protection/>
    </xf>
    <xf numFmtId="0" fontId="11" fillId="0" borderId="0" xfId="66" applyNumberFormat="1" applyFill="1">
      <alignment/>
      <protection/>
    </xf>
    <xf numFmtId="2" fontId="74" fillId="0" borderId="11" xfId="66" applyNumberFormat="1" applyFont="1" applyFill="1" applyBorder="1" applyAlignment="1">
      <alignment vertical="top"/>
      <protection/>
    </xf>
    <xf numFmtId="10" fontId="75" fillId="33" borderId="10" xfId="72" applyNumberFormat="1" applyFont="1" applyFill="1" applyBorder="1" applyAlignment="1" applyProtection="1">
      <alignment horizontal="center" vertical="center"/>
      <protection locked="0"/>
    </xf>
    <xf numFmtId="2" fontId="6" fillId="0" borderId="16" xfId="66" applyNumberFormat="1" applyFont="1" applyFill="1" applyBorder="1" applyAlignment="1">
      <alignment horizontal="right" vertical="top"/>
      <protection/>
    </xf>
    <xf numFmtId="0" fontId="17" fillId="0" borderId="11" xfId="66" applyNumberFormat="1" applyFont="1" applyFill="1" applyBorder="1" applyAlignment="1">
      <alignment vertical="top" wrapText="1"/>
      <protection/>
    </xf>
    <xf numFmtId="2" fontId="6" fillId="0" borderId="11" xfId="42" applyNumberFormat="1" applyFont="1" applyFill="1" applyBorder="1" applyAlignment="1">
      <alignment vertical="top"/>
    </xf>
    <xf numFmtId="180" fontId="3" fillId="0" borderId="11" xfId="66" applyNumberFormat="1" applyFont="1" applyFill="1" applyBorder="1" applyAlignment="1">
      <alignment vertical="center" readingOrder="1"/>
      <protection/>
    </xf>
    <xf numFmtId="0" fontId="3" fillId="0" borderId="11" xfId="60" applyNumberFormat="1" applyFont="1" applyFill="1" applyBorder="1" applyAlignment="1">
      <alignment horizontal="left" vertical="center" readingOrder="1"/>
      <protection/>
    </xf>
    <xf numFmtId="0" fontId="3" fillId="0" borderId="11" xfId="66" applyNumberFormat="1" applyFont="1" applyFill="1" applyBorder="1" applyAlignment="1">
      <alignment vertical="center" readingOrder="1"/>
      <protection/>
    </xf>
    <xf numFmtId="0" fontId="2" fillId="0" borderId="11" xfId="60" applyNumberFormat="1" applyFont="1" applyFill="1" applyBorder="1" applyAlignment="1" applyProtection="1">
      <alignment horizontal="right" vertical="center" readingOrder="1"/>
      <protection/>
    </xf>
    <xf numFmtId="0" fontId="3" fillId="0" borderId="11" xfId="60" applyNumberFormat="1" applyFont="1" applyFill="1" applyBorder="1" applyAlignment="1">
      <alignment vertical="center" readingOrder="1"/>
      <protection/>
    </xf>
    <xf numFmtId="0" fontId="2" fillId="0" borderId="11" xfId="60" applyNumberFormat="1" applyFont="1" applyFill="1" applyBorder="1" applyAlignment="1" applyProtection="1">
      <alignment horizontal="left" vertical="center" readingOrder="1"/>
      <protection locked="0"/>
    </xf>
    <xf numFmtId="0" fontId="3" fillId="0" borderId="11" xfId="60" applyNumberFormat="1" applyFont="1" applyFill="1" applyBorder="1" applyAlignment="1" applyProtection="1">
      <alignment vertical="center" readingOrder="1"/>
      <protection/>
    </xf>
    <xf numFmtId="0" fontId="2" fillId="0" borderId="17" xfId="60" applyNumberFormat="1" applyFont="1" applyFill="1" applyBorder="1" applyAlignment="1" applyProtection="1">
      <alignment horizontal="right" vertical="center" readingOrder="1"/>
      <protection locked="0"/>
    </xf>
    <xf numFmtId="0" fontId="2" fillId="0" borderId="18" xfId="60" applyNumberFormat="1" applyFont="1" applyFill="1" applyBorder="1" applyAlignment="1" applyProtection="1">
      <alignment horizontal="center" vertical="center" wrapText="1" readingOrder="1"/>
      <protection locked="0"/>
    </xf>
    <xf numFmtId="0" fontId="2" fillId="0" borderId="11" xfId="60" applyNumberFormat="1" applyFont="1" applyFill="1" applyBorder="1" applyAlignment="1" applyProtection="1">
      <alignment horizontal="center" vertical="center" wrapText="1" readingOrder="1"/>
      <protection locked="0"/>
    </xf>
    <xf numFmtId="0" fontId="2" fillId="0" borderId="19" xfId="66" applyNumberFormat="1" applyFont="1" applyFill="1" applyBorder="1" applyAlignment="1">
      <alignment horizontal="right" vertical="center" readingOrder="1"/>
      <protection/>
    </xf>
    <xf numFmtId="180" fontId="2" fillId="0" borderId="19" xfId="66" applyNumberFormat="1" applyFont="1" applyFill="1" applyBorder="1" applyAlignment="1">
      <alignment horizontal="right" vertical="center" readingOrder="1"/>
      <protection/>
    </xf>
    <xf numFmtId="0" fontId="3" fillId="0" borderId="11" xfId="66" applyNumberFormat="1" applyFont="1" applyFill="1" applyBorder="1" applyAlignment="1">
      <alignment vertical="center" wrapText="1" readingOrder="1"/>
      <protection/>
    </xf>
    <xf numFmtId="0" fontId="2" fillId="0" borderId="11" xfId="60" applyNumberFormat="1" applyFont="1" applyFill="1" applyBorder="1" applyAlignment="1" applyProtection="1">
      <alignment horizontal="right" vertical="center" readingOrder="1"/>
      <protection locked="0"/>
    </xf>
    <xf numFmtId="0" fontId="2" fillId="33" borderId="17" xfId="60" applyNumberFormat="1" applyFont="1" applyFill="1" applyBorder="1" applyAlignment="1" applyProtection="1">
      <alignment horizontal="right" vertical="center" readingOrder="1"/>
      <protection locked="0"/>
    </xf>
    <xf numFmtId="0" fontId="2" fillId="0" borderId="10" xfId="60" applyNumberFormat="1" applyFont="1" applyFill="1" applyBorder="1" applyAlignment="1" applyProtection="1">
      <alignment horizontal="center" vertical="center" wrapText="1" readingOrder="1"/>
      <protection locked="0"/>
    </xf>
    <xf numFmtId="2" fontId="2" fillId="0" borderId="19" xfId="66" applyNumberFormat="1" applyFont="1" applyFill="1" applyBorder="1" applyAlignment="1">
      <alignment horizontal="right" vertical="center" readingOrder="1"/>
      <protection/>
    </xf>
    <xf numFmtId="2" fontId="2" fillId="0" borderId="19" xfId="65" applyNumberFormat="1" applyFont="1" applyFill="1" applyBorder="1" applyAlignment="1">
      <alignment horizontal="right" vertical="center" readingOrder="1"/>
      <protection/>
    </xf>
    <xf numFmtId="0" fontId="2" fillId="0" borderId="13" xfId="60" applyNumberFormat="1" applyFont="1" applyFill="1" applyBorder="1" applyAlignment="1">
      <alignment horizontal="center" vertical="top" wrapText="1"/>
      <protection/>
    </xf>
    <xf numFmtId="0" fontId="2" fillId="0" borderId="12" xfId="60" applyNumberFormat="1" applyFont="1" applyFill="1" applyBorder="1" applyAlignment="1">
      <alignment horizontal="center" vertical="top" wrapText="1"/>
      <protection/>
    </xf>
    <xf numFmtId="0" fontId="3" fillId="0" borderId="12" xfId="66" applyNumberFormat="1" applyFont="1" applyFill="1" applyBorder="1" applyAlignment="1">
      <alignment horizontal="center" vertical="top"/>
      <protection/>
    </xf>
    <xf numFmtId="0" fontId="2" fillId="0" borderId="16" xfId="60" applyNumberFormat="1" applyFont="1" applyFill="1" applyBorder="1" applyAlignment="1">
      <alignment horizontal="center" vertical="top" wrapText="1"/>
      <protection/>
    </xf>
    <xf numFmtId="0" fontId="2" fillId="0" borderId="20" xfId="60" applyNumberFormat="1" applyFont="1" applyFill="1" applyBorder="1" applyAlignment="1">
      <alignment horizontal="center" vertical="top" wrapText="1"/>
      <protection/>
    </xf>
    <xf numFmtId="0" fontId="73" fillId="0" borderId="14" xfId="60" applyNumberFormat="1" applyFont="1" applyFill="1" applyBorder="1" applyAlignment="1" applyProtection="1">
      <alignment vertical="top"/>
      <protection/>
    </xf>
    <xf numFmtId="0" fontId="3" fillId="0" borderId="0" xfId="60" applyNumberFormat="1" applyFont="1" applyFill="1" applyBorder="1">
      <alignment/>
      <protection/>
    </xf>
    <xf numFmtId="0" fontId="0" fillId="0" borderId="0" xfId="60" applyNumberFormat="1" applyFill="1" applyBorder="1">
      <alignment/>
      <protection/>
    </xf>
    <xf numFmtId="2" fontId="3" fillId="0" borderId="11" xfId="60" applyNumberFormat="1" applyFont="1" applyFill="1" applyBorder="1" applyAlignment="1">
      <alignment horizontal="center" vertical="center"/>
      <protection/>
    </xf>
    <xf numFmtId="2" fontId="3" fillId="0" borderId="11" xfId="66" applyNumberFormat="1" applyFont="1" applyFill="1" applyBorder="1" applyAlignment="1">
      <alignment horizontal="center" vertical="center"/>
      <protection/>
    </xf>
    <xf numFmtId="0" fontId="76" fillId="0" borderId="20" xfId="66" applyNumberFormat="1" applyFont="1" applyFill="1" applyBorder="1" applyAlignment="1">
      <alignment horizontal="left" vertical="center" wrapText="1" readingOrder="1"/>
      <protection/>
    </xf>
    <xf numFmtId="2" fontId="3" fillId="0" borderId="0" xfId="60" applyNumberFormat="1" applyFont="1" applyFill="1" applyAlignment="1">
      <alignment vertical="top"/>
      <protection/>
    </xf>
    <xf numFmtId="182" fontId="3" fillId="0" borderId="0" xfId="60" applyNumberFormat="1" applyFont="1" applyFill="1" applyAlignment="1">
      <alignment vertical="top"/>
      <protection/>
    </xf>
    <xf numFmtId="2" fontId="3" fillId="0" borderId="0" xfId="60" applyNumberFormat="1" applyFont="1" applyFill="1" applyAlignment="1" applyProtection="1">
      <alignment vertical="top"/>
      <protection/>
    </xf>
    <xf numFmtId="171" fontId="77" fillId="0" borderId="17" xfId="42" applyFont="1" applyFill="1" applyBorder="1" applyAlignment="1">
      <alignment horizontal="center" vertical="center" wrapText="1"/>
    </xf>
    <xf numFmtId="171" fontId="78" fillId="0" borderId="17" xfId="42" applyFont="1" applyFill="1" applyBorder="1" applyAlignment="1">
      <alignment horizontal="center" vertical="top"/>
    </xf>
    <xf numFmtId="171" fontId="78" fillId="0" borderId="11" xfId="42" applyFont="1" applyFill="1" applyBorder="1" applyAlignment="1">
      <alignment horizontal="center" vertical="center"/>
    </xf>
    <xf numFmtId="0" fontId="3" fillId="0" borderId="11" xfId="0" applyFont="1" applyFill="1" applyBorder="1" applyAlignment="1">
      <alignment horizontal="justify" vertical="top" wrapText="1"/>
    </xf>
    <xf numFmtId="2" fontId="79" fillId="34" borderId="11" xfId="0" applyNumberFormat="1" applyFont="1" applyFill="1" applyBorder="1" applyAlignment="1">
      <alignment horizontal="center" vertical="center"/>
    </xf>
    <xf numFmtId="0" fontId="79" fillId="34" borderId="11" xfId="0" applyFont="1" applyFill="1" applyBorder="1" applyAlignment="1">
      <alignment horizontal="center" vertical="center" wrapText="1"/>
    </xf>
    <xf numFmtId="2" fontId="79" fillId="34" borderId="11" xfId="0" applyNumberFormat="1" applyFont="1" applyFill="1" applyBorder="1" applyAlignment="1">
      <alignment horizontal="center" vertical="center" wrapText="1"/>
    </xf>
    <xf numFmtId="2" fontId="3" fillId="34" borderId="11" xfId="66" applyNumberFormat="1" applyFont="1" applyFill="1" applyBorder="1" applyAlignment="1">
      <alignment horizontal="center" vertical="center"/>
      <protection/>
    </xf>
    <xf numFmtId="0" fontId="79" fillId="0" borderId="11" xfId="0" applyFont="1" applyFill="1" applyBorder="1" applyAlignment="1">
      <alignment horizontal="left" vertical="top" wrapText="1"/>
    </xf>
    <xf numFmtId="0" fontId="79" fillId="0" borderId="11" xfId="0" applyFont="1" applyFill="1" applyBorder="1" applyAlignment="1">
      <alignment vertical="top" wrapText="1"/>
    </xf>
    <xf numFmtId="0" fontId="3" fillId="0" borderId="11" xfId="62" applyFont="1" applyFill="1" applyBorder="1" applyAlignment="1">
      <alignment horizontal="justify" vertical="top" wrapText="1"/>
      <protection/>
    </xf>
    <xf numFmtId="0" fontId="18" fillId="0" borderId="11" xfId="0" applyFont="1" applyFill="1" applyBorder="1" applyAlignment="1">
      <alignment horizontal="left" vertical="top" wrapText="1"/>
    </xf>
    <xf numFmtId="0" fontId="3" fillId="0" borderId="11" xfId="0" applyFont="1" applyFill="1" applyBorder="1" applyAlignment="1">
      <alignment horizontal="left" vertical="top" wrapText="1"/>
    </xf>
    <xf numFmtId="171" fontId="79" fillId="34" borderId="11" xfId="45" applyNumberFormat="1" applyFont="1" applyFill="1" applyBorder="1" applyAlignment="1">
      <alignment horizontal="center" vertical="center"/>
    </xf>
    <xf numFmtId="171" fontId="79" fillId="34" borderId="11" xfId="44" applyFont="1" applyFill="1" applyBorder="1" applyAlignment="1">
      <alignment horizontal="center" vertical="center"/>
    </xf>
    <xf numFmtId="43" fontId="79" fillId="34" borderId="11" xfId="45" applyNumberFormat="1" applyFont="1" applyFill="1" applyBorder="1" applyAlignment="1">
      <alignment horizontal="center" vertical="center"/>
    </xf>
    <xf numFmtId="43" fontId="79" fillId="34" borderId="11" xfId="45" applyNumberFormat="1" applyFont="1" applyFill="1" applyBorder="1" applyAlignment="1">
      <alignment horizontal="center" vertical="center" wrapText="1"/>
    </xf>
    <xf numFmtId="2" fontId="79" fillId="34" borderId="11" xfId="44" applyNumberFormat="1" applyFont="1" applyFill="1" applyBorder="1" applyAlignment="1">
      <alignment horizontal="center" vertical="center"/>
    </xf>
    <xf numFmtId="2" fontId="79" fillId="34" borderId="11" xfId="45" applyNumberFormat="1" applyFont="1" applyFill="1" applyBorder="1" applyAlignment="1">
      <alignment horizontal="center" vertical="center"/>
    </xf>
    <xf numFmtId="0" fontId="3" fillId="0" borderId="11" xfId="60" applyNumberFormat="1" applyFont="1" applyFill="1" applyBorder="1" applyAlignment="1">
      <alignment horizontal="center" vertical="center"/>
      <protection/>
    </xf>
    <xf numFmtId="2" fontId="80" fillId="34" borderId="11" xfId="66" applyNumberFormat="1" applyFont="1" applyFill="1" applyBorder="1" applyAlignment="1">
      <alignment horizontal="center" vertical="center"/>
      <protection/>
    </xf>
    <xf numFmtId="171" fontId="80" fillId="34" borderId="11" xfId="44" applyFont="1" applyFill="1" applyBorder="1" applyAlignment="1">
      <alignment horizontal="center" vertical="center"/>
    </xf>
    <xf numFmtId="182" fontId="79" fillId="0" borderId="11" xfId="0" applyNumberFormat="1" applyFont="1" applyFill="1" applyBorder="1" applyAlignment="1">
      <alignment horizontal="center" vertical="center"/>
    </xf>
    <xf numFmtId="0" fontId="79" fillId="0" borderId="11" xfId="0" applyFont="1" applyFill="1" applyBorder="1" applyAlignment="1">
      <alignment horizontal="center" vertical="center"/>
    </xf>
    <xf numFmtId="2" fontId="79" fillId="0" borderId="11" xfId="0" applyNumberFormat="1" applyFont="1" applyFill="1" applyBorder="1" applyAlignment="1">
      <alignment horizontal="center" vertical="center"/>
    </xf>
    <xf numFmtId="181" fontId="3" fillId="0" borderId="11" xfId="66" applyNumberFormat="1" applyFont="1" applyFill="1" applyBorder="1" applyAlignment="1">
      <alignment horizontal="center" vertical="center"/>
      <protection/>
    </xf>
    <xf numFmtId="182" fontId="79" fillId="0" borderId="11" xfId="0" applyNumberFormat="1" applyFont="1" applyFill="1" applyBorder="1" applyAlignment="1">
      <alignment horizontal="center" vertical="center" wrapText="1"/>
    </xf>
    <xf numFmtId="0" fontId="79" fillId="0" borderId="11" xfId="0" applyFont="1" applyFill="1" applyBorder="1" applyAlignment="1">
      <alignment horizontal="center" vertical="center" wrapText="1"/>
    </xf>
    <xf numFmtId="2" fontId="79" fillId="0" borderId="11" xfId="0" applyNumberFormat="1" applyFont="1" applyFill="1" applyBorder="1" applyAlignment="1">
      <alignment horizontal="center" vertical="center" wrapText="1"/>
    </xf>
    <xf numFmtId="182" fontId="3" fillId="0" borderId="11" xfId="66" applyNumberFormat="1" applyFont="1" applyFill="1" applyBorder="1" applyAlignment="1">
      <alignment horizontal="center" vertical="center"/>
      <protection/>
    </xf>
    <xf numFmtId="171" fontId="79" fillId="0" borderId="11" xfId="45" applyNumberFormat="1" applyFont="1" applyFill="1" applyBorder="1" applyAlignment="1">
      <alignment horizontal="center" vertical="center"/>
    </xf>
    <xf numFmtId="182" fontId="81" fillId="0" borderId="11" xfId="0" applyNumberFormat="1" applyFont="1" applyFill="1" applyBorder="1" applyAlignment="1">
      <alignment horizontal="center" vertical="center"/>
    </xf>
    <xf numFmtId="171" fontId="79" fillId="0" borderId="11" xfId="44" applyFont="1" applyFill="1" applyBorder="1" applyAlignment="1">
      <alignment horizontal="center" vertical="center"/>
    </xf>
    <xf numFmtId="43" fontId="79" fillId="0" borderId="11" xfId="45" applyNumberFormat="1" applyFont="1" applyFill="1" applyBorder="1" applyAlignment="1">
      <alignment horizontal="center" vertical="center"/>
    </xf>
    <xf numFmtId="43" fontId="79" fillId="0" borderId="11" xfId="45" applyNumberFormat="1" applyFont="1" applyFill="1" applyBorder="1" applyAlignment="1">
      <alignment horizontal="center" vertical="center" wrapText="1"/>
    </xf>
    <xf numFmtId="180" fontId="79" fillId="0" borderId="11" xfId="0" applyNumberFormat="1" applyFont="1" applyFill="1" applyBorder="1" applyAlignment="1">
      <alignment horizontal="center" vertical="center"/>
    </xf>
    <xf numFmtId="180" fontId="79" fillId="0" borderId="11" xfId="0" applyNumberFormat="1" applyFont="1" applyFill="1" applyBorder="1" applyAlignment="1">
      <alignment horizontal="center" vertical="center" wrapText="1"/>
    </xf>
    <xf numFmtId="182" fontId="3" fillId="0" borderId="11" xfId="0" applyNumberFormat="1" applyFont="1" applyFill="1" applyBorder="1" applyAlignment="1">
      <alignment horizontal="center" vertical="center"/>
    </xf>
    <xf numFmtId="2" fontId="3" fillId="0" borderId="11" xfId="0" applyNumberFormat="1" applyFont="1" applyFill="1" applyBorder="1" applyAlignment="1">
      <alignment horizontal="center" vertical="center"/>
    </xf>
    <xf numFmtId="2" fontId="79" fillId="0" borderId="11" xfId="44" applyNumberFormat="1" applyFont="1" applyFill="1" applyBorder="1" applyAlignment="1">
      <alignment horizontal="center" vertical="center"/>
    </xf>
    <xf numFmtId="2" fontId="79" fillId="0" borderId="11" xfId="45" applyNumberFormat="1" applyFont="1" applyFill="1" applyBorder="1" applyAlignment="1">
      <alignment horizontal="center" vertical="center"/>
    </xf>
    <xf numFmtId="0" fontId="2" fillId="0" borderId="12" xfId="60" applyNumberFormat="1" applyFont="1" applyFill="1" applyBorder="1" applyAlignment="1">
      <alignment horizontal="center" vertical="center" wrapText="1"/>
      <protection/>
    </xf>
    <xf numFmtId="0" fontId="2" fillId="0" borderId="15" xfId="60" applyNumberFormat="1" applyFont="1" applyFill="1" applyBorder="1" applyAlignment="1">
      <alignment horizontal="center" vertical="center" wrapText="1"/>
      <protection/>
    </xf>
    <xf numFmtId="0" fontId="2" fillId="0" borderId="20" xfId="60" applyNumberFormat="1" applyFont="1" applyFill="1" applyBorder="1" applyAlignment="1">
      <alignment horizontal="center" vertical="center" wrapText="1"/>
      <protection/>
    </xf>
    <xf numFmtId="0" fontId="6" fillId="0" borderId="15" xfId="66" applyNumberFormat="1" applyFont="1" applyFill="1" applyBorder="1" applyAlignment="1">
      <alignment horizontal="center" vertical="top" wrapText="1"/>
      <protection/>
    </xf>
    <xf numFmtId="0" fontId="6" fillId="0" borderId="20" xfId="66" applyNumberFormat="1" applyFont="1" applyFill="1" applyBorder="1" applyAlignment="1">
      <alignment horizontal="center" vertical="top" wrapText="1"/>
      <protection/>
    </xf>
    <xf numFmtId="0" fontId="82" fillId="0" borderId="0" xfId="60" applyNumberFormat="1" applyFont="1" applyFill="1" applyBorder="1" applyAlignment="1">
      <alignment horizontal="right" vertical="top"/>
      <protection/>
    </xf>
    <xf numFmtId="0" fontId="5" fillId="0" borderId="0" xfId="60" applyNumberFormat="1" applyFont="1" applyFill="1" applyBorder="1" applyAlignment="1">
      <alignment horizontal="left" vertical="center" wrapText="1"/>
      <protection/>
    </xf>
    <xf numFmtId="0" fontId="68" fillId="0" borderId="21" xfId="60" applyNumberFormat="1" applyFont="1" applyFill="1" applyBorder="1" applyAlignment="1" applyProtection="1">
      <alignment horizontal="center" wrapText="1"/>
      <protection locked="0"/>
    </xf>
    <xf numFmtId="0" fontId="2" fillId="33" borderId="12" xfId="66" applyNumberFormat="1" applyFont="1" applyFill="1" applyBorder="1" applyAlignment="1" applyProtection="1">
      <alignment horizontal="left" vertical="top"/>
      <protection locked="0"/>
    </xf>
    <xf numFmtId="0" fontId="2" fillId="0" borderId="15" xfId="66" applyNumberFormat="1" applyFont="1" applyFill="1" applyBorder="1" applyAlignment="1" applyProtection="1">
      <alignment horizontal="left" vertical="top"/>
      <protection locked="0"/>
    </xf>
    <xf numFmtId="0" fontId="2" fillId="0" borderId="20" xfId="66"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6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5" xfId="44"/>
    <cellStyle name="Comma 2 6"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Hyperlink 2" xfId="56"/>
    <cellStyle name="Input" xfId="57"/>
    <cellStyle name="Linked Cell" xfId="58"/>
    <cellStyle name="Neutral" xfId="59"/>
    <cellStyle name="Normal 2" xfId="60"/>
    <cellStyle name="Normal 2 2" xfId="61"/>
    <cellStyle name="Normal 2 2 2" xfId="62"/>
    <cellStyle name="Normal 2 2 3" xfId="63"/>
    <cellStyle name="Normal 2 3" xfId="64"/>
    <cellStyle name="Normal 3" xfId="65"/>
    <cellStyle name="Normal 4" xfId="66"/>
    <cellStyle name="Normal 6 3" xfId="67"/>
    <cellStyle name="Note" xfId="68"/>
    <cellStyle name="Output" xfId="69"/>
    <cellStyle name="Percent" xfId="70"/>
    <cellStyle name="Percent 2" xfId="71"/>
    <cellStyle name="Percent 3" xfId="72"/>
    <cellStyle name="Title" xfId="73"/>
    <cellStyle name="Total" xfId="74"/>
    <cellStyle name="Warning Text" xfId="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externalLink" Target="externalLinks/externalLink6.xml" /><Relationship Id="rId11" Type="http://schemas.openxmlformats.org/officeDocument/2006/relationships/externalLink" Target="externalLinks/externalLink7.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2257425</xdr:colOff>
      <xdr:row>0</xdr:row>
      <xdr:rowOff>285750</xdr:rowOff>
    </xdr:to>
    <xdr:grpSp>
      <xdr:nvGrpSpPr>
        <xdr:cNvPr id="1" name="Group 1"/>
        <xdr:cNvGrpSpPr>
          <a:grpSpLocks noChangeAspect="1"/>
        </xdr:cNvGrpSpPr>
      </xdr:nvGrpSpPr>
      <xdr:grpSpPr>
        <a:xfrm>
          <a:off x="66675" y="76200"/>
          <a:ext cx="3095625" cy="2095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192.168.1.5\Documents\Users\gepadmin\Desktop\BOQ_itemrate_turnkey.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192.168.1.5\Documents\Users\KP%204\Desktop\Tender_SIRB.xlsm"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Det_Ren%20&amp;%20Upgr%20-%20Final%20Police%20Parade%20Ground_12.02.2019.xlsm"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howrah%20p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heet1"/>
      <sheetName val="Abstract"/>
      <sheetName val="Consolidated"/>
      <sheetName val="Electrical"/>
      <sheetName val="Admin"/>
      <sheetName val="Academic"/>
      <sheetName val="Store"/>
      <sheetName val="Barrack A"/>
      <sheetName val="Barrack B"/>
      <sheetName val="Dining"/>
      <sheetName val="Guest House"/>
      <sheetName val="M20"/>
      <sheetName val="M25"/>
      <sheetName val="M35"/>
      <sheetName val="Total"/>
    </sheetNames>
    <sheetDataSet>
      <sheetData sheetId="12">
        <row r="21">
          <cell r="G21">
            <v>6651.63</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Preface"/>
      <sheetName val="Dt_Estm"/>
      <sheetName val="Abs_Estm"/>
      <sheetName val="Final_Abs"/>
      <sheetName val="M25_RCC"/>
      <sheetName val="M20_Roof"/>
      <sheetName val="PP"/>
      <sheetName val="Dt_BW_125"/>
      <sheetName val="Abs_BW"/>
      <sheetName val="Rate Ana (2)"/>
      <sheetName val="Rly. Frt. (2)"/>
      <sheetName val="Driveway"/>
      <sheetName val="PATHWAY"/>
      <sheetName val="Sr_Drain"/>
      <sheetName val="Lnd_Dev"/>
      <sheetName val="Compound Lighting"/>
      <sheetName val="Elec. Estimate"/>
    </sheetNames>
    <sheetDataSet>
      <sheetData sheetId="3">
        <row r="16">
          <cell r="D16">
            <v>1564329.845512</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ESTM"/>
      <sheetName val="PRE- FACING REPORT"/>
      <sheetName val="ABSTRACT "/>
      <sheetName val="RATE ANALYSIS FOR CONCRETE"/>
      <sheetName val="ESTM (2)"/>
      <sheetName val="ABSTRACT  (2)"/>
      <sheetName val="PRE- FACING REPORT (2)"/>
      <sheetName val="Sheet1"/>
      <sheetName val="Final boq"/>
      <sheetName val="Sheet1 (2)"/>
      <sheetName val="Sheet4"/>
    </sheetNames>
    <sheetDataSet>
      <sheetData sheetId="5">
        <row r="12">
          <cell r="C12">
            <v>8208107.679264002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theme="4" tint="-0.4999699890613556"/>
  </sheetPr>
  <dimension ref="A1:HV301"/>
  <sheetViews>
    <sheetView showGridLines="0" view="pageBreakPreview" zoomScale="90" zoomScaleNormal="70" zoomScaleSheetLayoutView="90" zoomScalePageLayoutView="0" workbookViewId="0" topLeftCell="A291">
      <selection activeCell="D299" sqref="D299"/>
    </sheetView>
  </sheetViews>
  <sheetFormatPr defaultColWidth="9.140625" defaultRowHeight="15"/>
  <cols>
    <col min="1" max="1" width="13.57421875" style="20" customWidth="1"/>
    <col min="2" max="2" width="65.140625" style="69" customWidth="1"/>
    <col min="3" max="3" width="10.00390625" style="20" hidden="1" customWidth="1"/>
    <col min="4" max="4" width="15.140625" style="20" customWidth="1"/>
    <col min="5" max="5" width="14.140625" style="20" customWidth="1"/>
    <col min="6" max="6" width="15.57421875" style="20" customWidth="1"/>
    <col min="7" max="7" width="14.140625" style="20" hidden="1" customWidth="1"/>
    <col min="8" max="10" width="12.140625" style="20" hidden="1" customWidth="1"/>
    <col min="11" max="11" width="19.57421875" style="20" hidden="1" customWidth="1"/>
    <col min="12" max="12" width="14.28125" style="20" hidden="1" customWidth="1"/>
    <col min="13" max="13" width="17.421875" style="20" hidden="1" customWidth="1"/>
    <col min="14" max="14" width="15.28125" style="38" hidden="1" customWidth="1"/>
    <col min="15" max="15" width="14.28125" style="20" hidden="1" customWidth="1"/>
    <col min="16" max="16" width="17.28125" style="20" hidden="1" customWidth="1"/>
    <col min="17" max="17" width="18.421875" style="20" hidden="1" customWidth="1"/>
    <col min="18" max="18" width="17.421875" style="20" hidden="1" customWidth="1"/>
    <col min="19" max="19" width="14.7109375" style="20" hidden="1" customWidth="1"/>
    <col min="20" max="20" width="14.8515625" style="20" hidden="1" customWidth="1"/>
    <col min="21" max="21" width="16.421875" style="20" hidden="1" customWidth="1"/>
    <col min="22" max="22" width="13.00390625" style="20" hidden="1" customWidth="1"/>
    <col min="23" max="51" width="9.140625" style="20" hidden="1" customWidth="1"/>
    <col min="52" max="52" width="10.28125" style="20" hidden="1" customWidth="1"/>
    <col min="53" max="53" width="21.7109375" style="20" customWidth="1"/>
    <col min="54" max="54" width="18.8515625" style="20" hidden="1" customWidth="1"/>
    <col min="55" max="55" width="50.140625" style="20" customWidth="1"/>
    <col min="56" max="56" width="16.8515625" style="20" hidden="1" customWidth="1"/>
    <col min="57" max="57" width="10.7109375" style="20" hidden="1" customWidth="1"/>
    <col min="58" max="58" width="15.00390625" style="20" hidden="1" customWidth="1"/>
    <col min="59" max="59" width="12.8515625" style="20" hidden="1" customWidth="1"/>
    <col min="60" max="60" width="14.00390625" style="20" hidden="1" customWidth="1"/>
    <col min="61" max="61" width="11.140625" style="20" hidden="1" customWidth="1"/>
    <col min="62" max="62" width="0" style="20" hidden="1" customWidth="1"/>
    <col min="63" max="63" width="0.2890625" style="20" customWidth="1"/>
    <col min="64" max="64" width="0.42578125" style="20" customWidth="1"/>
    <col min="65" max="65" width="9.140625" style="20" hidden="1" customWidth="1"/>
    <col min="66" max="66" width="4.28125" style="20" customWidth="1"/>
    <col min="67" max="67" width="12.8515625" style="20" hidden="1" customWidth="1"/>
    <col min="68" max="68" width="12.00390625" style="20" hidden="1" customWidth="1"/>
    <col min="69" max="69" width="13.421875" style="20" hidden="1" customWidth="1"/>
    <col min="70" max="70" width="13.28125" style="20" customWidth="1"/>
    <col min="71" max="224" width="9.140625" style="20" customWidth="1"/>
    <col min="225" max="229" width="9.140625" style="21" customWidth="1"/>
    <col min="230" max="16384" width="9.140625" style="20" customWidth="1"/>
  </cols>
  <sheetData>
    <row r="1" spans="1:229" s="1" customFormat="1" ht="27" customHeight="1">
      <c r="A1" s="122" t="str">
        <f>B2&amp;" BoQ"</f>
        <v>Percentage BoQ</v>
      </c>
      <c r="B1" s="122"/>
      <c r="C1" s="122"/>
      <c r="D1" s="122"/>
      <c r="E1" s="122"/>
      <c r="F1" s="122"/>
      <c r="G1" s="122"/>
      <c r="H1" s="122"/>
      <c r="I1" s="122"/>
      <c r="J1" s="122"/>
      <c r="K1" s="122"/>
      <c r="L1" s="122"/>
      <c r="O1" s="2"/>
      <c r="P1" s="2"/>
      <c r="Q1" s="3"/>
      <c r="HQ1" s="3"/>
      <c r="HR1" s="3"/>
      <c r="HS1" s="3"/>
      <c r="HT1" s="3"/>
      <c r="HU1" s="3"/>
    </row>
    <row r="2" spans="1:17" s="1" customFormat="1" ht="216.75" customHeight="1" hidden="1">
      <c r="A2" s="22" t="s">
        <v>4</v>
      </c>
      <c r="B2" s="22" t="s">
        <v>63</v>
      </c>
      <c r="C2" s="22" t="s">
        <v>5</v>
      </c>
      <c r="D2" s="22" t="s">
        <v>6</v>
      </c>
      <c r="E2" s="22" t="s">
        <v>7</v>
      </c>
      <c r="J2" s="4"/>
      <c r="K2" s="4"/>
      <c r="L2" s="4"/>
      <c r="O2" s="2"/>
      <c r="P2" s="2"/>
      <c r="Q2" s="3"/>
    </row>
    <row r="3" spans="1:229" s="1" customFormat="1" ht="216.75" customHeight="1" hidden="1">
      <c r="A3" s="1" t="s">
        <v>68</v>
      </c>
      <c r="C3" s="1" t="s">
        <v>67</v>
      </c>
      <c r="HQ3" s="3"/>
      <c r="HR3" s="3"/>
      <c r="HS3" s="3"/>
      <c r="HT3" s="3"/>
      <c r="HU3" s="3"/>
    </row>
    <row r="4" spans="1:229" s="5" customFormat="1" ht="30.75" customHeight="1">
      <c r="A4" s="123" t="s">
        <v>266</v>
      </c>
      <c r="B4" s="123"/>
      <c r="C4" s="123"/>
      <c r="D4" s="123"/>
      <c r="E4" s="123"/>
      <c r="F4" s="123"/>
      <c r="G4" s="123"/>
      <c r="H4" s="123"/>
      <c r="I4" s="123"/>
      <c r="J4" s="123"/>
      <c r="K4" s="123"/>
      <c r="L4" s="123"/>
      <c r="M4" s="123"/>
      <c r="N4" s="123"/>
      <c r="O4" s="123"/>
      <c r="P4" s="123"/>
      <c r="Q4" s="123"/>
      <c r="R4" s="123"/>
      <c r="S4" s="123"/>
      <c r="T4" s="123"/>
      <c r="U4" s="123"/>
      <c r="V4" s="123"/>
      <c r="W4" s="123"/>
      <c r="X4" s="123"/>
      <c r="Y4" s="123"/>
      <c r="Z4" s="123"/>
      <c r="AA4" s="123"/>
      <c r="AB4" s="123"/>
      <c r="AC4" s="123"/>
      <c r="AD4" s="123"/>
      <c r="AE4" s="123"/>
      <c r="AF4" s="123"/>
      <c r="AG4" s="123"/>
      <c r="AH4" s="123"/>
      <c r="AI4" s="123"/>
      <c r="AJ4" s="123"/>
      <c r="AK4" s="123"/>
      <c r="AL4" s="123"/>
      <c r="AM4" s="123"/>
      <c r="AN4" s="123"/>
      <c r="AO4" s="123"/>
      <c r="AP4" s="123"/>
      <c r="AQ4" s="123"/>
      <c r="AR4" s="123"/>
      <c r="AS4" s="123"/>
      <c r="AT4" s="123"/>
      <c r="AU4" s="123"/>
      <c r="AV4" s="123"/>
      <c r="AW4" s="123"/>
      <c r="AX4" s="123"/>
      <c r="AY4" s="123"/>
      <c r="AZ4" s="123"/>
      <c r="BA4" s="123"/>
      <c r="BB4" s="123"/>
      <c r="BC4" s="123"/>
      <c r="HQ4" s="6"/>
      <c r="HR4" s="6"/>
      <c r="HS4" s="6"/>
      <c r="HT4" s="6"/>
      <c r="HU4" s="6"/>
    </row>
    <row r="5" spans="1:229" s="5" customFormat="1" ht="50.25" customHeight="1">
      <c r="A5" s="123" t="s">
        <v>654</v>
      </c>
      <c r="B5" s="123"/>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c r="AF5" s="123"/>
      <c r="AG5" s="123"/>
      <c r="AH5" s="123"/>
      <c r="AI5" s="123"/>
      <c r="AJ5" s="123"/>
      <c r="AK5" s="123"/>
      <c r="AL5" s="123"/>
      <c r="AM5" s="123"/>
      <c r="AN5" s="123"/>
      <c r="AO5" s="123"/>
      <c r="AP5" s="123"/>
      <c r="AQ5" s="123"/>
      <c r="AR5" s="123"/>
      <c r="AS5" s="123"/>
      <c r="AT5" s="123"/>
      <c r="AU5" s="123"/>
      <c r="AV5" s="123"/>
      <c r="AW5" s="123"/>
      <c r="AX5" s="123"/>
      <c r="AY5" s="123"/>
      <c r="AZ5" s="123"/>
      <c r="BA5" s="123"/>
      <c r="BB5" s="123"/>
      <c r="BC5" s="123"/>
      <c r="HQ5" s="6"/>
      <c r="HR5" s="6"/>
      <c r="HS5" s="6"/>
      <c r="HT5" s="6"/>
      <c r="HU5" s="6"/>
    </row>
    <row r="6" spans="1:229" s="5" customFormat="1" ht="30.75" customHeight="1">
      <c r="A6" s="123" t="s">
        <v>655</v>
      </c>
      <c r="B6" s="123"/>
      <c r="C6" s="123"/>
      <c r="D6" s="123"/>
      <c r="E6" s="123"/>
      <c r="F6" s="123"/>
      <c r="G6" s="123"/>
      <c r="H6" s="123"/>
      <c r="I6" s="123"/>
      <c r="J6" s="123"/>
      <c r="K6" s="123"/>
      <c r="L6" s="123"/>
      <c r="M6" s="123"/>
      <c r="N6" s="123"/>
      <c r="O6" s="123"/>
      <c r="P6" s="123"/>
      <c r="Q6" s="123"/>
      <c r="R6" s="123"/>
      <c r="S6" s="123"/>
      <c r="T6" s="123"/>
      <c r="U6" s="123"/>
      <c r="V6" s="123"/>
      <c r="W6" s="123"/>
      <c r="X6" s="123"/>
      <c r="Y6" s="123"/>
      <c r="Z6" s="123"/>
      <c r="AA6" s="123"/>
      <c r="AB6" s="123"/>
      <c r="AC6" s="123"/>
      <c r="AD6" s="123"/>
      <c r="AE6" s="123"/>
      <c r="AF6" s="123"/>
      <c r="AG6" s="123"/>
      <c r="AH6" s="123"/>
      <c r="AI6" s="123"/>
      <c r="AJ6" s="123"/>
      <c r="AK6" s="123"/>
      <c r="AL6" s="123"/>
      <c r="AM6" s="123"/>
      <c r="AN6" s="123"/>
      <c r="AO6" s="123"/>
      <c r="AP6" s="123"/>
      <c r="AQ6" s="123"/>
      <c r="AR6" s="123"/>
      <c r="AS6" s="123"/>
      <c r="AT6" s="123"/>
      <c r="AU6" s="123"/>
      <c r="AV6" s="123"/>
      <c r="AW6" s="123"/>
      <c r="AX6" s="123"/>
      <c r="AY6" s="123"/>
      <c r="AZ6" s="123"/>
      <c r="BA6" s="123"/>
      <c r="BB6" s="123"/>
      <c r="BC6" s="123"/>
      <c r="HQ6" s="6"/>
      <c r="HR6" s="6"/>
      <c r="HS6" s="6"/>
      <c r="HT6" s="6"/>
      <c r="HU6" s="6"/>
    </row>
    <row r="7" spans="1:229" s="5" customFormat="1" ht="216.75" customHeight="1" hidden="1">
      <c r="A7" s="124" t="s">
        <v>8</v>
      </c>
      <c r="B7" s="124"/>
      <c r="C7" s="124"/>
      <c r="D7" s="124"/>
      <c r="E7" s="124"/>
      <c r="F7" s="124"/>
      <c r="G7" s="124"/>
      <c r="H7" s="124"/>
      <c r="I7" s="124"/>
      <c r="J7" s="124"/>
      <c r="K7" s="124"/>
      <c r="L7" s="124"/>
      <c r="M7" s="124"/>
      <c r="N7" s="124"/>
      <c r="O7" s="124"/>
      <c r="P7" s="124"/>
      <c r="Q7" s="124"/>
      <c r="R7" s="124"/>
      <c r="S7" s="124"/>
      <c r="T7" s="124"/>
      <c r="U7" s="124"/>
      <c r="V7" s="124"/>
      <c r="W7" s="124"/>
      <c r="X7" s="124"/>
      <c r="Y7" s="124"/>
      <c r="Z7" s="124"/>
      <c r="AA7" s="124"/>
      <c r="AB7" s="124"/>
      <c r="AC7" s="124"/>
      <c r="AD7" s="124"/>
      <c r="AE7" s="124"/>
      <c r="AF7" s="124"/>
      <c r="AG7" s="124"/>
      <c r="AH7" s="124"/>
      <c r="AI7" s="124"/>
      <c r="AJ7" s="124"/>
      <c r="AK7" s="124"/>
      <c r="AL7" s="124"/>
      <c r="AM7" s="124"/>
      <c r="AN7" s="124"/>
      <c r="AO7" s="124"/>
      <c r="AP7" s="124"/>
      <c r="AQ7" s="124"/>
      <c r="AR7" s="124"/>
      <c r="AS7" s="124"/>
      <c r="AT7" s="124"/>
      <c r="AU7" s="124"/>
      <c r="AV7" s="124"/>
      <c r="AW7" s="124"/>
      <c r="AX7" s="124"/>
      <c r="AY7" s="124"/>
      <c r="AZ7" s="124"/>
      <c r="BA7" s="124"/>
      <c r="BB7" s="124"/>
      <c r="BC7" s="124"/>
      <c r="HQ7" s="6"/>
      <c r="HR7" s="6"/>
      <c r="HS7" s="6"/>
      <c r="HT7" s="6"/>
      <c r="HU7" s="6"/>
    </row>
    <row r="8" spans="1:229" s="7" customFormat="1" ht="37.5" customHeight="1">
      <c r="A8" s="23" t="s">
        <v>9</v>
      </c>
      <c r="B8" s="125"/>
      <c r="C8" s="126"/>
      <c r="D8" s="126"/>
      <c r="E8" s="126"/>
      <c r="F8" s="126"/>
      <c r="G8" s="126"/>
      <c r="H8" s="126"/>
      <c r="I8" s="126"/>
      <c r="J8" s="126"/>
      <c r="K8" s="126"/>
      <c r="L8" s="126"/>
      <c r="M8" s="126"/>
      <c r="N8" s="126"/>
      <c r="O8" s="126"/>
      <c r="P8" s="126"/>
      <c r="Q8" s="126"/>
      <c r="R8" s="126"/>
      <c r="S8" s="126"/>
      <c r="T8" s="126"/>
      <c r="U8" s="126"/>
      <c r="V8" s="126"/>
      <c r="W8" s="126"/>
      <c r="X8" s="126"/>
      <c r="Y8" s="126"/>
      <c r="Z8" s="126"/>
      <c r="AA8" s="126"/>
      <c r="AB8" s="126"/>
      <c r="AC8" s="126"/>
      <c r="AD8" s="126"/>
      <c r="AE8" s="126"/>
      <c r="AF8" s="126"/>
      <c r="AG8" s="126"/>
      <c r="AH8" s="126"/>
      <c r="AI8" s="126"/>
      <c r="AJ8" s="126"/>
      <c r="AK8" s="126"/>
      <c r="AL8" s="126"/>
      <c r="AM8" s="126"/>
      <c r="AN8" s="126"/>
      <c r="AO8" s="126"/>
      <c r="AP8" s="126"/>
      <c r="AQ8" s="126"/>
      <c r="AR8" s="126"/>
      <c r="AS8" s="126"/>
      <c r="AT8" s="126"/>
      <c r="AU8" s="126"/>
      <c r="AV8" s="126"/>
      <c r="AW8" s="126"/>
      <c r="AX8" s="126"/>
      <c r="AY8" s="126"/>
      <c r="AZ8" s="126"/>
      <c r="BA8" s="126"/>
      <c r="BB8" s="126"/>
      <c r="BC8" s="127"/>
      <c r="HQ8" s="8"/>
      <c r="HR8" s="8"/>
      <c r="HS8" s="8"/>
      <c r="HT8" s="8"/>
      <c r="HU8" s="8"/>
    </row>
    <row r="9" spans="1:229" s="9" customFormat="1" ht="61.5" customHeight="1">
      <c r="A9" s="117" t="s">
        <v>10</v>
      </c>
      <c r="B9" s="118"/>
      <c r="C9" s="118"/>
      <c r="D9" s="118"/>
      <c r="E9" s="118"/>
      <c r="F9" s="118"/>
      <c r="G9" s="118"/>
      <c r="H9" s="118"/>
      <c r="I9" s="118"/>
      <c r="J9" s="118"/>
      <c r="K9" s="118"/>
      <c r="L9" s="118"/>
      <c r="M9" s="118"/>
      <c r="N9" s="118"/>
      <c r="O9" s="118"/>
      <c r="P9" s="118"/>
      <c r="Q9" s="118"/>
      <c r="R9" s="118"/>
      <c r="S9" s="118"/>
      <c r="T9" s="118"/>
      <c r="U9" s="118"/>
      <c r="V9" s="118"/>
      <c r="W9" s="118"/>
      <c r="X9" s="118"/>
      <c r="Y9" s="118"/>
      <c r="Z9" s="118"/>
      <c r="AA9" s="118"/>
      <c r="AB9" s="118"/>
      <c r="AC9" s="118"/>
      <c r="AD9" s="118"/>
      <c r="AE9" s="118"/>
      <c r="AF9" s="118"/>
      <c r="AG9" s="118"/>
      <c r="AH9" s="118"/>
      <c r="AI9" s="118"/>
      <c r="AJ9" s="118"/>
      <c r="AK9" s="118"/>
      <c r="AL9" s="118"/>
      <c r="AM9" s="118"/>
      <c r="AN9" s="118"/>
      <c r="AO9" s="118"/>
      <c r="AP9" s="118"/>
      <c r="AQ9" s="118"/>
      <c r="AR9" s="118"/>
      <c r="AS9" s="118"/>
      <c r="AT9" s="118"/>
      <c r="AU9" s="118"/>
      <c r="AV9" s="118"/>
      <c r="AW9" s="118"/>
      <c r="AX9" s="118"/>
      <c r="AY9" s="118"/>
      <c r="AZ9" s="118"/>
      <c r="BA9" s="118"/>
      <c r="BB9" s="118"/>
      <c r="BC9" s="119"/>
      <c r="HQ9" s="10"/>
      <c r="HR9" s="10"/>
      <c r="HS9" s="10"/>
      <c r="HT9" s="10"/>
      <c r="HU9" s="10"/>
    </row>
    <row r="10" spans="1:229" s="12" customFormat="1" ht="18.75" customHeight="1">
      <c r="A10" s="62" t="s">
        <v>11</v>
      </c>
      <c r="B10" s="14" t="s">
        <v>12</v>
      </c>
      <c r="C10" s="65" t="s">
        <v>12</v>
      </c>
      <c r="D10" s="11" t="s">
        <v>11</v>
      </c>
      <c r="E10" s="11" t="s">
        <v>12</v>
      </c>
      <c r="F10" s="11" t="s">
        <v>13</v>
      </c>
      <c r="G10" s="11" t="s">
        <v>13</v>
      </c>
      <c r="H10" s="11" t="s">
        <v>14</v>
      </c>
      <c r="I10" s="11" t="s">
        <v>12</v>
      </c>
      <c r="J10" s="11" t="s">
        <v>11</v>
      </c>
      <c r="K10" s="11" t="s">
        <v>15</v>
      </c>
      <c r="L10" s="11" t="s">
        <v>12</v>
      </c>
      <c r="M10" s="11" t="s">
        <v>11</v>
      </c>
      <c r="N10" s="11" t="s">
        <v>13</v>
      </c>
      <c r="O10" s="11" t="s">
        <v>13</v>
      </c>
      <c r="P10" s="11" t="s">
        <v>13</v>
      </c>
      <c r="Q10" s="11" t="s">
        <v>13</v>
      </c>
      <c r="R10" s="11" t="s">
        <v>14</v>
      </c>
      <c r="S10" s="11" t="s">
        <v>14</v>
      </c>
      <c r="T10" s="11" t="s">
        <v>13</v>
      </c>
      <c r="U10" s="11" t="s">
        <v>13</v>
      </c>
      <c r="V10" s="11" t="s">
        <v>13</v>
      </c>
      <c r="W10" s="11" t="s">
        <v>13</v>
      </c>
      <c r="X10" s="11" t="s">
        <v>14</v>
      </c>
      <c r="Y10" s="11" t="s">
        <v>14</v>
      </c>
      <c r="Z10" s="11" t="s">
        <v>13</v>
      </c>
      <c r="AA10" s="11" t="s">
        <v>13</v>
      </c>
      <c r="AB10" s="11" t="s">
        <v>13</v>
      </c>
      <c r="AC10" s="11" t="s">
        <v>13</v>
      </c>
      <c r="AD10" s="11" t="s">
        <v>14</v>
      </c>
      <c r="AE10" s="11" t="s">
        <v>14</v>
      </c>
      <c r="AF10" s="11" t="s">
        <v>13</v>
      </c>
      <c r="AG10" s="11" t="s">
        <v>13</v>
      </c>
      <c r="AH10" s="11" t="s">
        <v>13</v>
      </c>
      <c r="AI10" s="11" t="s">
        <v>13</v>
      </c>
      <c r="AJ10" s="11" t="s">
        <v>14</v>
      </c>
      <c r="AK10" s="11" t="s">
        <v>14</v>
      </c>
      <c r="AL10" s="11" t="s">
        <v>13</v>
      </c>
      <c r="AM10" s="11" t="s">
        <v>13</v>
      </c>
      <c r="AN10" s="11" t="s">
        <v>13</v>
      </c>
      <c r="AO10" s="11" t="s">
        <v>13</v>
      </c>
      <c r="AP10" s="11" t="s">
        <v>14</v>
      </c>
      <c r="AQ10" s="11" t="s">
        <v>14</v>
      </c>
      <c r="AR10" s="11" t="s">
        <v>13</v>
      </c>
      <c r="AS10" s="11" t="s">
        <v>13</v>
      </c>
      <c r="AT10" s="11" t="s">
        <v>11</v>
      </c>
      <c r="AU10" s="11" t="s">
        <v>11</v>
      </c>
      <c r="AV10" s="11" t="s">
        <v>14</v>
      </c>
      <c r="AW10" s="11" t="s">
        <v>14</v>
      </c>
      <c r="AX10" s="11" t="s">
        <v>11</v>
      </c>
      <c r="AY10" s="11" t="s">
        <v>11</v>
      </c>
      <c r="AZ10" s="11" t="s">
        <v>16</v>
      </c>
      <c r="BA10" s="11" t="s">
        <v>11</v>
      </c>
      <c r="BB10" s="11" t="s">
        <v>11</v>
      </c>
      <c r="BC10" s="11" t="s">
        <v>12</v>
      </c>
      <c r="HQ10" s="13"/>
      <c r="HR10" s="13"/>
      <c r="HS10" s="13"/>
      <c r="HT10" s="13"/>
      <c r="HU10" s="13"/>
    </row>
    <row r="11" spans="1:229" s="12" customFormat="1" ht="67.5" customHeight="1">
      <c r="A11" s="62" t="s">
        <v>0</v>
      </c>
      <c r="B11" s="14" t="s">
        <v>17</v>
      </c>
      <c r="C11" s="65" t="s">
        <v>1</v>
      </c>
      <c r="D11" s="11" t="s">
        <v>18</v>
      </c>
      <c r="E11" s="11" t="s">
        <v>19</v>
      </c>
      <c r="F11" s="11" t="s">
        <v>2</v>
      </c>
      <c r="G11" s="11"/>
      <c r="H11" s="11"/>
      <c r="I11" s="11" t="s">
        <v>20</v>
      </c>
      <c r="J11" s="11" t="s">
        <v>21</v>
      </c>
      <c r="K11" s="11" t="s">
        <v>22</v>
      </c>
      <c r="L11" s="11" t="s">
        <v>23</v>
      </c>
      <c r="M11" s="24" t="s">
        <v>24</v>
      </c>
      <c r="N11" s="11" t="s">
        <v>25</v>
      </c>
      <c r="O11" s="11" t="s">
        <v>26</v>
      </c>
      <c r="P11" s="11" t="s">
        <v>27</v>
      </c>
      <c r="Q11" s="11" t="s">
        <v>28</v>
      </c>
      <c r="R11" s="11"/>
      <c r="S11" s="11"/>
      <c r="T11" s="11" t="s">
        <v>29</v>
      </c>
      <c r="U11" s="11" t="s">
        <v>30</v>
      </c>
      <c r="V11" s="11" t="s">
        <v>31</v>
      </c>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25" t="s">
        <v>32</v>
      </c>
      <c r="BB11" s="25" t="s">
        <v>32</v>
      </c>
      <c r="BC11" s="25" t="s">
        <v>33</v>
      </c>
      <c r="HQ11" s="13"/>
      <c r="HR11" s="13"/>
      <c r="HS11" s="13"/>
      <c r="HT11" s="13"/>
      <c r="HU11" s="13"/>
    </row>
    <row r="12" spans="1:229" s="12" customFormat="1" ht="15">
      <c r="A12" s="63">
        <v>1</v>
      </c>
      <c r="B12" s="14">
        <v>2</v>
      </c>
      <c r="C12" s="66">
        <v>3</v>
      </c>
      <c r="D12" s="14">
        <v>4</v>
      </c>
      <c r="E12" s="14">
        <v>5</v>
      </c>
      <c r="F12" s="14">
        <v>6</v>
      </c>
      <c r="G12" s="14">
        <v>7</v>
      </c>
      <c r="H12" s="14">
        <v>8</v>
      </c>
      <c r="I12" s="14">
        <v>9</v>
      </c>
      <c r="J12" s="14">
        <v>10</v>
      </c>
      <c r="K12" s="14">
        <v>11</v>
      </c>
      <c r="L12" s="14">
        <v>12</v>
      </c>
      <c r="M12" s="14">
        <v>13</v>
      </c>
      <c r="N12" s="14">
        <v>14</v>
      </c>
      <c r="O12" s="14">
        <v>15</v>
      </c>
      <c r="P12" s="14">
        <v>16</v>
      </c>
      <c r="Q12" s="14">
        <v>17</v>
      </c>
      <c r="R12" s="14">
        <v>18</v>
      </c>
      <c r="S12" s="14">
        <v>19</v>
      </c>
      <c r="T12" s="14">
        <v>20</v>
      </c>
      <c r="U12" s="14">
        <v>21</v>
      </c>
      <c r="V12" s="14">
        <v>22</v>
      </c>
      <c r="W12" s="14">
        <v>23</v>
      </c>
      <c r="X12" s="14">
        <v>24</v>
      </c>
      <c r="Y12" s="14">
        <v>25</v>
      </c>
      <c r="Z12" s="14">
        <v>26</v>
      </c>
      <c r="AA12" s="14">
        <v>27</v>
      </c>
      <c r="AB12" s="14">
        <v>28</v>
      </c>
      <c r="AC12" s="14">
        <v>29</v>
      </c>
      <c r="AD12" s="14">
        <v>30</v>
      </c>
      <c r="AE12" s="14">
        <v>31</v>
      </c>
      <c r="AF12" s="14">
        <v>32</v>
      </c>
      <c r="AG12" s="14">
        <v>33</v>
      </c>
      <c r="AH12" s="14">
        <v>34</v>
      </c>
      <c r="AI12" s="14">
        <v>35</v>
      </c>
      <c r="AJ12" s="14">
        <v>36</v>
      </c>
      <c r="AK12" s="14">
        <v>37</v>
      </c>
      <c r="AL12" s="14">
        <v>38</v>
      </c>
      <c r="AM12" s="14">
        <v>39</v>
      </c>
      <c r="AN12" s="14">
        <v>40</v>
      </c>
      <c r="AO12" s="14">
        <v>41</v>
      </c>
      <c r="AP12" s="14">
        <v>42</v>
      </c>
      <c r="AQ12" s="14">
        <v>43</v>
      </c>
      <c r="AR12" s="14">
        <v>44</v>
      </c>
      <c r="AS12" s="14">
        <v>45</v>
      </c>
      <c r="AT12" s="14">
        <v>46</v>
      </c>
      <c r="AU12" s="14">
        <v>47</v>
      </c>
      <c r="AV12" s="14">
        <v>48</v>
      </c>
      <c r="AW12" s="14">
        <v>49</v>
      </c>
      <c r="AX12" s="14">
        <v>50</v>
      </c>
      <c r="AY12" s="14">
        <v>51</v>
      </c>
      <c r="AZ12" s="14">
        <v>52</v>
      </c>
      <c r="BA12" s="14">
        <v>53</v>
      </c>
      <c r="BB12" s="14">
        <v>54</v>
      </c>
      <c r="BC12" s="14">
        <v>55</v>
      </c>
      <c r="HQ12" s="13"/>
      <c r="HR12" s="13"/>
      <c r="HS12" s="13"/>
      <c r="HT12" s="13"/>
      <c r="HU12" s="13"/>
    </row>
    <row r="13" spans="1:229" s="15" customFormat="1" ht="28.5" customHeight="1">
      <c r="A13" s="64">
        <v>1</v>
      </c>
      <c r="B13" s="42" t="s">
        <v>251</v>
      </c>
      <c r="C13" s="72" t="s">
        <v>34</v>
      </c>
      <c r="D13" s="44"/>
      <c r="E13" s="45"/>
      <c r="F13" s="46"/>
      <c r="G13" s="47"/>
      <c r="H13" s="47"/>
      <c r="I13" s="46"/>
      <c r="J13" s="48"/>
      <c r="K13" s="49"/>
      <c r="L13" s="49"/>
      <c r="M13" s="50"/>
      <c r="N13" s="51"/>
      <c r="O13" s="51"/>
      <c r="P13" s="52"/>
      <c r="Q13" s="51"/>
      <c r="R13" s="51"/>
      <c r="S13" s="52"/>
      <c r="T13" s="53"/>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4"/>
      <c r="BB13" s="55"/>
      <c r="BC13" s="56"/>
      <c r="HQ13" s="16">
        <v>1</v>
      </c>
      <c r="HR13" s="16" t="s">
        <v>35</v>
      </c>
      <c r="HS13" s="16" t="s">
        <v>36</v>
      </c>
      <c r="HT13" s="16">
        <v>10</v>
      </c>
      <c r="HU13" s="16" t="s">
        <v>37</v>
      </c>
    </row>
    <row r="14" spans="1:230" s="15" customFormat="1" ht="54.75" customHeight="1">
      <c r="A14" s="64">
        <v>2</v>
      </c>
      <c r="B14" s="79" t="s">
        <v>360</v>
      </c>
      <c r="C14" s="72" t="s">
        <v>249</v>
      </c>
      <c r="D14" s="98">
        <v>21.17</v>
      </c>
      <c r="E14" s="99" t="s">
        <v>245</v>
      </c>
      <c r="F14" s="100">
        <v>11.31</v>
      </c>
      <c r="G14" s="57">
        <v>60</v>
      </c>
      <c r="H14" s="47"/>
      <c r="I14" s="46" t="s">
        <v>39</v>
      </c>
      <c r="J14" s="48">
        <f>IF(I14="Less(-)",-1,1)</f>
        <v>1</v>
      </c>
      <c r="K14" s="49" t="s">
        <v>64</v>
      </c>
      <c r="L14" s="49" t="s">
        <v>7</v>
      </c>
      <c r="M14" s="58"/>
      <c r="N14" s="57"/>
      <c r="O14" s="57"/>
      <c r="P14" s="59"/>
      <c r="Q14" s="57"/>
      <c r="R14" s="57"/>
      <c r="S14" s="59"/>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60">
        <f>total_amount_ba($B$2,$D$2,D14,F14,J14,K14,M14)</f>
        <v>239.43</v>
      </c>
      <c r="BB14" s="61">
        <f>BA14+SUM(N14:AZ14)</f>
        <v>239.43</v>
      </c>
      <c r="BC14" s="56" t="str">
        <f>SpellNumber(L14,BB14)</f>
        <v>INR  Two Hundred &amp; Thirty Nine  and Paise Forty Three Only</v>
      </c>
      <c r="BD14" s="70">
        <v>10</v>
      </c>
      <c r="BE14" s="73">
        <f>BD14*1.12*1.01</f>
        <v>11.31</v>
      </c>
      <c r="BF14" s="73">
        <f>D14*BD14</f>
        <v>211.7</v>
      </c>
      <c r="BG14" s="73"/>
      <c r="BI14" s="74"/>
      <c r="BJ14" s="74"/>
      <c r="BK14" s="15">
        <f>ROUND(F14*1.12*1.01,2)</f>
        <v>12.79</v>
      </c>
      <c r="BM14" s="15">
        <f>ROUND(F14*1.12*1.01,2)</f>
        <v>12.79</v>
      </c>
      <c r="BO14" s="80">
        <v>10</v>
      </c>
      <c r="BP14" s="15">
        <f>BO14*1.12*1.01</f>
        <v>11.312</v>
      </c>
      <c r="BQ14" s="95">
        <f>ROUND(BP14,2)</f>
        <v>11.31</v>
      </c>
      <c r="HR14" s="16">
        <v>2</v>
      </c>
      <c r="HS14" s="16" t="s">
        <v>35</v>
      </c>
      <c r="HT14" s="16" t="s">
        <v>44</v>
      </c>
      <c r="HU14" s="16">
        <v>10</v>
      </c>
      <c r="HV14" s="16" t="s">
        <v>38</v>
      </c>
    </row>
    <row r="15" spans="1:230" s="15" customFormat="1" ht="112.5" customHeight="1">
      <c r="A15" s="64">
        <v>3</v>
      </c>
      <c r="B15" s="79" t="s">
        <v>361</v>
      </c>
      <c r="C15" s="72" t="s">
        <v>250</v>
      </c>
      <c r="D15" s="98">
        <v>266.005</v>
      </c>
      <c r="E15" s="101" t="s">
        <v>246</v>
      </c>
      <c r="F15" s="100">
        <v>134.92</v>
      </c>
      <c r="G15" s="57">
        <v>160.15</v>
      </c>
      <c r="H15" s="47"/>
      <c r="I15" s="46" t="s">
        <v>39</v>
      </c>
      <c r="J15" s="48">
        <f>IF(I15="Less(-)",-1,1)</f>
        <v>1</v>
      </c>
      <c r="K15" s="49" t="s">
        <v>64</v>
      </c>
      <c r="L15" s="49" t="s">
        <v>7</v>
      </c>
      <c r="M15" s="58"/>
      <c r="N15" s="57"/>
      <c r="O15" s="57"/>
      <c r="P15" s="59"/>
      <c r="Q15" s="57"/>
      <c r="R15" s="57"/>
      <c r="S15" s="59"/>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60">
        <f>total_amount_ba($B$2,$D$2,D15,F15,J15,K15,M15)</f>
        <v>35889.39</v>
      </c>
      <c r="BB15" s="61">
        <f>BA15+SUM(N15:AZ15)</f>
        <v>35889.39</v>
      </c>
      <c r="BC15" s="56" t="str">
        <f>SpellNumber(L15,BB15)</f>
        <v>INR  Thirty Five Thousand Eight Hundred &amp; Eighty Nine  and Paise Thirty Nine Only</v>
      </c>
      <c r="BD15" s="70">
        <v>119.27</v>
      </c>
      <c r="BE15" s="73">
        <f aca="true" t="shared" si="0" ref="BE15:BE64">BD15*1.12*1.01</f>
        <v>134.92</v>
      </c>
      <c r="BF15" s="73">
        <f aca="true" t="shared" si="1" ref="BF15:BF64">D15*BD15</f>
        <v>31726.42</v>
      </c>
      <c r="BG15" s="73">
        <f>255.92/F15</f>
        <v>1.9</v>
      </c>
      <c r="BH15" s="74">
        <f>D15+1.9</f>
        <v>267.905</v>
      </c>
      <c r="BK15" s="15">
        <f aca="true" t="shared" si="2" ref="BK15:BK78">ROUND(F15*1.12*1.01,2)</f>
        <v>152.62</v>
      </c>
      <c r="BL15" s="15">
        <f aca="true" t="shared" si="3" ref="BL15:BL78">ROUND(F14*1.12*1.01,2)</f>
        <v>12.79</v>
      </c>
      <c r="BM15" s="15">
        <f aca="true" t="shared" si="4" ref="BM15:BM78">ROUND(F15*1.12*1.01,2)</f>
        <v>152.62</v>
      </c>
      <c r="BO15" s="80">
        <v>119.27</v>
      </c>
      <c r="BP15" s="15">
        <f aca="true" t="shared" si="5" ref="BP15:BP78">BO15*1.12*1.01</f>
        <v>134.918224</v>
      </c>
      <c r="BQ15" s="95">
        <f aca="true" t="shared" si="6" ref="BQ15:BQ78">ROUND(BP15,2)</f>
        <v>134.92</v>
      </c>
      <c r="HR15" s="16">
        <v>2</v>
      </c>
      <c r="HS15" s="16" t="s">
        <v>35</v>
      </c>
      <c r="HT15" s="16" t="s">
        <v>44</v>
      </c>
      <c r="HU15" s="16">
        <v>10</v>
      </c>
      <c r="HV15" s="16" t="s">
        <v>38</v>
      </c>
    </row>
    <row r="16" spans="1:230" s="15" customFormat="1" ht="45.75" customHeight="1">
      <c r="A16" s="64">
        <v>4</v>
      </c>
      <c r="B16" s="79" t="s">
        <v>362</v>
      </c>
      <c r="C16" s="72" t="s">
        <v>43</v>
      </c>
      <c r="D16" s="98">
        <v>8</v>
      </c>
      <c r="E16" s="101" t="s">
        <v>246</v>
      </c>
      <c r="F16" s="100">
        <v>217.62</v>
      </c>
      <c r="G16" s="57">
        <v>119.27</v>
      </c>
      <c r="H16" s="47"/>
      <c r="I16" s="46" t="s">
        <v>39</v>
      </c>
      <c r="J16" s="48">
        <f>IF(I16="Less(-)",-1,1)</f>
        <v>1</v>
      </c>
      <c r="K16" s="49" t="s">
        <v>64</v>
      </c>
      <c r="L16" s="49" t="s">
        <v>7</v>
      </c>
      <c r="M16" s="58"/>
      <c r="N16" s="57"/>
      <c r="O16" s="57"/>
      <c r="P16" s="59"/>
      <c r="Q16" s="57"/>
      <c r="R16" s="57"/>
      <c r="S16" s="59"/>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60">
        <f>total_amount_ba($B$2,$D$2,D16,F16,J16,K16,M16)</f>
        <v>1740.96</v>
      </c>
      <c r="BB16" s="61">
        <f>BA16+SUM(N16:AZ16)</f>
        <v>1740.96</v>
      </c>
      <c r="BC16" s="56" t="str">
        <f>SpellNumber(L16,BB16)</f>
        <v>INR  One Thousand Seven Hundred &amp; Forty  and Paise Ninety Six Only</v>
      </c>
      <c r="BD16" s="70">
        <v>192.38</v>
      </c>
      <c r="BE16" s="73">
        <f t="shared" si="0"/>
        <v>217.62</v>
      </c>
      <c r="BF16" s="73">
        <f t="shared" si="1"/>
        <v>1539.04</v>
      </c>
      <c r="BG16" s="73"/>
      <c r="BH16" s="74"/>
      <c r="BI16" s="74">
        <v>30874.1</v>
      </c>
      <c r="BK16" s="15">
        <f t="shared" si="2"/>
        <v>246.17</v>
      </c>
      <c r="BL16" s="15">
        <f t="shared" si="3"/>
        <v>152.62</v>
      </c>
      <c r="BM16" s="15">
        <f t="shared" si="4"/>
        <v>246.17</v>
      </c>
      <c r="BO16" s="80">
        <v>192.38</v>
      </c>
      <c r="BP16" s="15">
        <f t="shared" si="5"/>
        <v>217.620256</v>
      </c>
      <c r="BQ16" s="95">
        <f t="shared" si="6"/>
        <v>217.62</v>
      </c>
      <c r="HR16" s="16">
        <v>2</v>
      </c>
      <c r="HS16" s="16" t="s">
        <v>35</v>
      </c>
      <c r="HT16" s="16" t="s">
        <v>44</v>
      </c>
      <c r="HU16" s="16">
        <v>10</v>
      </c>
      <c r="HV16" s="16" t="s">
        <v>38</v>
      </c>
    </row>
    <row r="17" spans="1:230" s="15" customFormat="1" ht="96.75" customHeight="1">
      <c r="A17" s="64">
        <v>5</v>
      </c>
      <c r="B17" s="79" t="s">
        <v>594</v>
      </c>
      <c r="C17" s="72" t="s">
        <v>45</v>
      </c>
      <c r="D17" s="102">
        <v>36.835</v>
      </c>
      <c r="E17" s="103" t="s">
        <v>355</v>
      </c>
      <c r="F17" s="104">
        <v>868.66</v>
      </c>
      <c r="G17" s="57">
        <v>77.54</v>
      </c>
      <c r="H17" s="47"/>
      <c r="I17" s="46" t="s">
        <v>39</v>
      </c>
      <c r="J17" s="48">
        <f>IF(I17="Less(-)",-1,1)</f>
        <v>1</v>
      </c>
      <c r="K17" s="49" t="s">
        <v>64</v>
      </c>
      <c r="L17" s="49" t="s">
        <v>7</v>
      </c>
      <c r="M17" s="58"/>
      <c r="N17" s="57"/>
      <c r="O17" s="57"/>
      <c r="P17" s="59"/>
      <c r="Q17" s="57"/>
      <c r="R17" s="57"/>
      <c r="S17" s="59"/>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60">
        <f>total_amount_ba($B$2,$D$2,D17,F17,J17,K17,M17)</f>
        <v>31997.09</v>
      </c>
      <c r="BB17" s="61">
        <f>BA17+SUM(N17:AZ17)</f>
        <v>31997.09</v>
      </c>
      <c r="BC17" s="56" t="str">
        <f>SpellNumber(L17,BB17)</f>
        <v>INR  Thirty One Thousand Nine Hundred &amp; Ninety Seven  and Paise Nine Only</v>
      </c>
      <c r="BD17" s="70">
        <v>148</v>
      </c>
      <c r="BE17" s="73">
        <f t="shared" si="0"/>
        <v>167.42</v>
      </c>
      <c r="BF17" s="73">
        <f t="shared" si="1"/>
        <v>5451.58</v>
      </c>
      <c r="BG17" s="73"/>
      <c r="BK17" s="15">
        <f t="shared" si="2"/>
        <v>982.63</v>
      </c>
      <c r="BL17" s="15">
        <f t="shared" si="3"/>
        <v>246.17</v>
      </c>
      <c r="BM17" s="15">
        <f t="shared" si="4"/>
        <v>982.63</v>
      </c>
      <c r="BO17" s="82">
        <v>767.91</v>
      </c>
      <c r="BP17" s="15">
        <f t="shared" si="5"/>
        <v>868.659792</v>
      </c>
      <c r="BQ17" s="95">
        <f t="shared" si="6"/>
        <v>868.66</v>
      </c>
      <c r="HR17" s="16">
        <v>2</v>
      </c>
      <c r="HS17" s="16" t="s">
        <v>35</v>
      </c>
      <c r="HT17" s="16" t="s">
        <v>44</v>
      </c>
      <c r="HU17" s="16">
        <v>10</v>
      </c>
      <c r="HV17" s="16" t="s">
        <v>38</v>
      </c>
    </row>
    <row r="18" spans="1:230" s="15" customFormat="1" ht="191.25" customHeight="1">
      <c r="A18" s="64">
        <v>6</v>
      </c>
      <c r="B18" s="79" t="s">
        <v>639</v>
      </c>
      <c r="C18" s="72" t="s">
        <v>48</v>
      </c>
      <c r="D18" s="98">
        <v>80.5</v>
      </c>
      <c r="E18" s="101" t="s">
        <v>246</v>
      </c>
      <c r="F18" s="100">
        <v>2765.55</v>
      </c>
      <c r="G18" s="57">
        <v>327</v>
      </c>
      <c r="H18" s="47"/>
      <c r="I18" s="46" t="s">
        <v>39</v>
      </c>
      <c r="J18" s="48">
        <f>IF(I18="Less(-)",-1,1)</f>
        <v>1</v>
      </c>
      <c r="K18" s="49" t="s">
        <v>64</v>
      </c>
      <c r="L18" s="49" t="s">
        <v>7</v>
      </c>
      <c r="M18" s="58"/>
      <c r="N18" s="57"/>
      <c r="O18" s="57"/>
      <c r="P18" s="59"/>
      <c r="Q18" s="57"/>
      <c r="R18" s="57"/>
      <c r="S18" s="59"/>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60">
        <f>total_amount_ba($B$2,$D$2,D18,F18,J18,K18,M18)</f>
        <v>222626.78</v>
      </c>
      <c r="BB18" s="61">
        <f>BA18+SUM(N18:AZ18)</f>
        <v>222626.78</v>
      </c>
      <c r="BC18" s="56" t="str">
        <f>SpellNumber(L18,BB18)</f>
        <v>INR  Two Lakh Twenty Two Thousand Six Hundred &amp; Twenty Six  and Paise Seventy Eight Only</v>
      </c>
      <c r="BD18" s="70">
        <v>228</v>
      </c>
      <c r="BE18" s="73">
        <f t="shared" si="0"/>
        <v>257.91</v>
      </c>
      <c r="BF18" s="73">
        <f t="shared" si="1"/>
        <v>18354</v>
      </c>
      <c r="BG18" s="73"/>
      <c r="BK18" s="15">
        <f t="shared" si="2"/>
        <v>3128.39</v>
      </c>
      <c r="BL18" s="15">
        <f t="shared" si="3"/>
        <v>982.63</v>
      </c>
      <c r="BM18" s="15">
        <f t="shared" si="4"/>
        <v>3128.39</v>
      </c>
      <c r="BO18" s="80">
        <v>2444.79</v>
      </c>
      <c r="BP18" s="15">
        <f t="shared" si="5"/>
        <v>2765.546448</v>
      </c>
      <c r="BQ18" s="95">
        <f t="shared" si="6"/>
        <v>2765.55</v>
      </c>
      <c r="HR18" s="16">
        <v>2</v>
      </c>
      <c r="HS18" s="16" t="s">
        <v>35</v>
      </c>
      <c r="HT18" s="16" t="s">
        <v>44</v>
      </c>
      <c r="HU18" s="16">
        <v>10</v>
      </c>
      <c r="HV18" s="16" t="s">
        <v>38</v>
      </c>
    </row>
    <row r="19" spans="1:230" s="15" customFormat="1" ht="132" customHeight="1">
      <c r="A19" s="64">
        <v>7</v>
      </c>
      <c r="B19" s="79" t="s">
        <v>363</v>
      </c>
      <c r="C19" s="72" t="s">
        <v>49</v>
      </c>
      <c r="D19" s="98">
        <v>59.5</v>
      </c>
      <c r="E19" s="99" t="s">
        <v>355</v>
      </c>
      <c r="F19" s="100">
        <v>1966.56</v>
      </c>
      <c r="G19" s="57">
        <v>10</v>
      </c>
      <c r="H19" s="47"/>
      <c r="I19" s="46" t="s">
        <v>39</v>
      </c>
      <c r="J19" s="48">
        <f aca="true" t="shared" si="7" ref="J19:J71">IF(I19="Less(-)",-1,1)</f>
        <v>1</v>
      </c>
      <c r="K19" s="49" t="s">
        <v>64</v>
      </c>
      <c r="L19" s="49" t="s">
        <v>7</v>
      </c>
      <c r="M19" s="58"/>
      <c r="N19" s="57"/>
      <c r="O19" s="57"/>
      <c r="P19" s="59"/>
      <c r="Q19" s="57"/>
      <c r="R19" s="57"/>
      <c r="S19" s="59"/>
      <c r="T19" s="53"/>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3"/>
      <c r="BA19" s="60">
        <f aca="true" t="shared" si="8" ref="BA19:BA68">total_amount_ba($B$2,$D$2,D19,F19,J19,K19,M19)</f>
        <v>117010.32</v>
      </c>
      <c r="BB19" s="61">
        <f aca="true" t="shared" si="9" ref="BB19:BB71">BA19+SUM(N19:AZ19)</f>
        <v>117010.32</v>
      </c>
      <c r="BC19" s="56" t="str">
        <f aca="true" t="shared" si="10" ref="BC19:BC71">SpellNumber(L19,BB19)</f>
        <v>INR  One Lakh Seventeen Thousand  &amp;Ten  and Paise Thirty Two Only</v>
      </c>
      <c r="BD19" s="70">
        <v>148</v>
      </c>
      <c r="BE19" s="73">
        <f t="shared" si="0"/>
        <v>167.42</v>
      </c>
      <c r="BF19" s="73">
        <f t="shared" si="1"/>
        <v>8806</v>
      </c>
      <c r="BG19" s="73"/>
      <c r="BK19" s="15">
        <f t="shared" si="2"/>
        <v>2224.57</v>
      </c>
      <c r="BL19" s="15">
        <f t="shared" si="3"/>
        <v>3128.39</v>
      </c>
      <c r="BM19" s="15">
        <f t="shared" si="4"/>
        <v>2224.57</v>
      </c>
      <c r="BO19" s="80">
        <v>1738.47</v>
      </c>
      <c r="BP19" s="15">
        <f t="shared" si="5"/>
        <v>1966.557264</v>
      </c>
      <c r="BQ19" s="95">
        <f t="shared" si="6"/>
        <v>1966.56</v>
      </c>
      <c r="HR19" s="16">
        <v>3</v>
      </c>
      <c r="HS19" s="16" t="s">
        <v>46</v>
      </c>
      <c r="HT19" s="16" t="s">
        <v>47</v>
      </c>
      <c r="HU19" s="16">
        <v>10</v>
      </c>
      <c r="HV19" s="16" t="s">
        <v>38</v>
      </c>
    </row>
    <row r="20" spans="1:230" s="15" customFormat="1" ht="220.5" customHeight="1">
      <c r="A20" s="64">
        <v>8</v>
      </c>
      <c r="B20" s="79" t="s">
        <v>364</v>
      </c>
      <c r="C20" s="72" t="s">
        <v>50</v>
      </c>
      <c r="D20" s="98">
        <v>518</v>
      </c>
      <c r="E20" s="99" t="s">
        <v>267</v>
      </c>
      <c r="F20" s="100">
        <v>1684.36</v>
      </c>
      <c r="G20" s="57">
        <v>11</v>
      </c>
      <c r="H20" s="47"/>
      <c r="I20" s="46" t="s">
        <v>39</v>
      </c>
      <c r="J20" s="48">
        <f>IF(I20="Less(-)",-1,1)</f>
        <v>1</v>
      </c>
      <c r="K20" s="49" t="s">
        <v>64</v>
      </c>
      <c r="L20" s="49" t="s">
        <v>7</v>
      </c>
      <c r="M20" s="58"/>
      <c r="N20" s="57"/>
      <c r="O20" s="57"/>
      <c r="P20" s="59"/>
      <c r="Q20" s="57"/>
      <c r="R20" s="57"/>
      <c r="S20" s="59"/>
      <c r="T20" s="53"/>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60">
        <f>total_amount_ba($B$2,$D$2,D20,F20,J20,K20,M20)</f>
        <v>872498.48</v>
      </c>
      <c r="BB20" s="61">
        <f>BA20+SUM(N20:AZ20)</f>
        <v>872498.48</v>
      </c>
      <c r="BC20" s="56" t="str">
        <f>SpellNumber(L20,BB20)</f>
        <v>INR  Eight Lakh Seventy Two Thousand Four Hundred &amp; Ninety Eight  and Paise Forty Eight Only</v>
      </c>
      <c r="BD20" s="70">
        <v>93</v>
      </c>
      <c r="BE20" s="73">
        <f t="shared" si="0"/>
        <v>105.2</v>
      </c>
      <c r="BF20" s="73">
        <f t="shared" si="1"/>
        <v>48174</v>
      </c>
      <c r="BG20" s="73"/>
      <c r="BK20" s="15">
        <f t="shared" si="2"/>
        <v>1905.35</v>
      </c>
      <c r="BL20" s="15">
        <f t="shared" si="3"/>
        <v>2224.57</v>
      </c>
      <c r="BM20" s="15">
        <f t="shared" si="4"/>
        <v>1905.35</v>
      </c>
      <c r="BO20" s="80">
        <v>1489</v>
      </c>
      <c r="BP20" s="15">
        <f t="shared" si="5"/>
        <v>1684.3568</v>
      </c>
      <c r="BQ20" s="95">
        <f t="shared" si="6"/>
        <v>1684.36</v>
      </c>
      <c r="HR20" s="16">
        <v>3</v>
      </c>
      <c r="HS20" s="16" t="s">
        <v>46</v>
      </c>
      <c r="HT20" s="16" t="s">
        <v>47</v>
      </c>
      <c r="HU20" s="16">
        <v>10</v>
      </c>
      <c r="HV20" s="16" t="s">
        <v>38</v>
      </c>
    </row>
    <row r="21" spans="1:230" s="15" customFormat="1" ht="143.25" customHeight="1">
      <c r="A21" s="64">
        <v>9</v>
      </c>
      <c r="B21" s="79" t="s">
        <v>365</v>
      </c>
      <c r="C21" s="72" t="s">
        <v>51</v>
      </c>
      <c r="D21" s="98">
        <v>276</v>
      </c>
      <c r="E21" s="99" t="s">
        <v>358</v>
      </c>
      <c r="F21" s="100">
        <v>316.74</v>
      </c>
      <c r="G21" s="57">
        <v>447</v>
      </c>
      <c r="H21" s="47"/>
      <c r="I21" s="46" t="s">
        <v>39</v>
      </c>
      <c r="J21" s="48">
        <f t="shared" si="7"/>
        <v>1</v>
      </c>
      <c r="K21" s="49" t="s">
        <v>64</v>
      </c>
      <c r="L21" s="49" t="s">
        <v>7</v>
      </c>
      <c r="M21" s="58"/>
      <c r="N21" s="57"/>
      <c r="O21" s="57"/>
      <c r="P21" s="59"/>
      <c r="Q21" s="57"/>
      <c r="R21" s="57"/>
      <c r="S21" s="59"/>
      <c r="T21" s="53"/>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60">
        <f t="shared" si="8"/>
        <v>87420.24</v>
      </c>
      <c r="BB21" s="61">
        <f t="shared" si="9"/>
        <v>87420.24</v>
      </c>
      <c r="BC21" s="56" t="str">
        <f t="shared" si="10"/>
        <v>INR  Eighty Seven Thousand Four Hundred &amp; Twenty  and Paise Twenty Four Only</v>
      </c>
      <c r="BD21" s="70">
        <v>77.54</v>
      </c>
      <c r="BE21" s="73">
        <f t="shared" si="0"/>
        <v>87.71</v>
      </c>
      <c r="BF21" s="73">
        <f t="shared" si="1"/>
        <v>21401.04</v>
      </c>
      <c r="BG21" s="73"/>
      <c r="BK21" s="15">
        <f t="shared" si="2"/>
        <v>358.3</v>
      </c>
      <c r="BL21" s="15">
        <f t="shared" si="3"/>
        <v>1905.35</v>
      </c>
      <c r="BM21" s="15">
        <f t="shared" si="4"/>
        <v>358.3</v>
      </c>
      <c r="BO21" s="80">
        <v>280</v>
      </c>
      <c r="BP21" s="15">
        <f t="shared" si="5"/>
        <v>316.736</v>
      </c>
      <c r="BQ21" s="95">
        <f t="shared" si="6"/>
        <v>316.74</v>
      </c>
      <c r="HR21" s="16">
        <v>1.01</v>
      </c>
      <c r="HS21" s="16" t="s">
        <v>40</v>
      </c>
      <c r="HT21" s="16" t="s">
        <v>36</v>
      </c>
      <c r="HU21" s="16">
        <v>123.223</v>
      </c>
      <c r="HV21" s="16" t="s">
        <v>38</v>
      </c>
    </row>
    <row r="22" spans="1:230" s="15" customFormat="1" ht="51" customHeight="1">
      <c r="A22" s="64">
        <v>10</v>
      </c>
      <c r="B22" s="79" t="s">
        <v>366</v>
      </c>
      <c r="C22" s="72" t="s">
        <v>52</v>
      </c>
      <c r="D22" s="98">
        <v>19.714</v>
      </c>
      <c r="E22" s="99" t="s">
        <v>246</v>
      </c>
      <c r="F22" s="100">
        <v>5404.87</v>
      </c>
      <c r="G22" s="57">
        <v>497</v>
      </c>
      <c r="H22" s="47"/>
      <c r="I22" s="46" t="s">
        <v>39</v>
      </c>
      <c r="J22" s="48">
        <f t="shared" si="7"/>
        <v>1</v>
      </c>
      <c r="K22" s="49" t="s">
        <v>64</v>
      </c>
      <c r="L22" s="49" t="s">
        <v>7</v>
      </c>
      <c r="M22" s="58"/>
      <c r="N22" s="57"/>
      <c r="O22" s="57"/>
      <c r="P22" s="59"/>
      <c r="Q22" s="57"/>
      <c r="R22" s="57"/>
      <c r="S22" s="59"/>
      <c r="T22" s="53"/>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c r="AX22" s="53"/>
      <c r="AY22" s="53"/>
      <c r="AZ22" s="53"/>
      <c r="BA22" s="60">
        <f t="shared" si="8"/>
        <v>106551.61</v>
      </c>
      <c r="BB22" s="61">
        <f t="shared" si="9"/>
        <v>106551.61</v>
      </c>
      <c r="BC22" s="56" t="str">
        <f t="shared" si="10"/>
        <v>INR  One Lakh Six Thousand Five Hundred &amp; Fifty One  and Paise Sixty One Only</v>
      </c>
      <c r="BD22" s="70">
        <v>172.18</v>
      </c>
      <c r="BE22" s="73">
        <f t="shared" si="0"/>
        <v>194.77</v>
      </c>
      <c r="BF22" s="73">
        <f t="shared" si="1"/>
        <v>3394.36</v>
      </c>
      <c r="BG22" s="73"/>
      <c r="BK22" s="15">
        <f t="shared" si="2"/>
        <v>6113.99</v>
      </c>
      <c r="BL22" s="15">
        <f t="shared" si="3"/>
        <v>358.3</v>
      </c>
      <c r="BM22" s="15">
        <f t="shared" si="4"/>
        <v>6113.99</v>
      </c>
      <c r="BO22" s="80">
        <v>4778</v>
      </c>
      <c r="BP22" s="15">
        <f t="shared" si="5"/>
        <v>5404.8736</v>
      </c>
      <c r="BQ22" s="95">
        <f t="shared" si="6"/>
        <v>5404.87</v>
      </c>
      <c r="HR22" s="16">
        <v>1.02</v>
      </c>
      <c r="HS22" s="16" t="s">
        <v>41</v>
      </c>
      <c r="HT22" s="16" t="s">
        <v>42</v>
      </c>
      <c r="HU22" s="16">
        <v>213</v>
      </c>
      <c r="HV22" s="16" t="s">
        <v>38</v>
      </c>
    </row>
    <row r="23" spans="1:230" s="15" customFormat="1" ht="37.5" customHeight="1">
      <c r="A23" s="64">
        <v>11</v>
      </c>
      <c r="B23" s="79" t="s">
        <v>367</v>
      </c>
      <c r="C23" s="72" t="s">
        <v>53</v>
      </c>
      <c r="D23" s="98">
        <v>10.5</v>
      </c>
      <c r="E23" s="99" t="s">
        <v>246</v>
      </c>
      <c r="F23" s="100">
        <v>6289.47</v>
      </c>
      <c r="G23" s="57">
        <v>1956</v>
      </c>
      <c r="H23" s="47"/>
      <c r="I23" s="46" t="s">
        <v>39</v>
      </c>
      <c r="J23" s="48">
        <f>IF(I23="Less(-)",-1,1)</f>
        <v>1</v>
      </c>
      <c r="K23" s="49" t="s">
        <v>64</v>
      </c>
      <c r="L23" s="49" t="s">
        <v>7</v>
      </c>
      <c r="M23" s="58"/>
      <c r="N23" s="57"/>
      <c r="O23" s="57"/>
      <c r="P23" s="59"/>
      <c r="Q23" s="57"/>
      <c r="R23" s="57"/>
      <c r="S23" s="59"/>
      <c r="T23" s="53"/>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60">
        <f t="shared" si="8"/>
        <v>66039.44</v>
      </c>
      <c r="BB23" s="61">
        <f>BA23+SUM(N23:AZ23)</f>
        <v>66039.44</v>
      </c>
      <c r="BC23" s="56" t="str">
        <f>SpellNumber(L23,BB23)</f>
        <v>INR  Sixty Six Thousand  &amp;Thirty Nine  and Paise Forty Four Only</v>
      </c>
      <c r="BD23" s="70">
        <v>266</v>
      </c>
      <c r="BE23" s="73">
        <f t="shared" si="0"/>
        <v>300.9</v>
      </c>
      <c r="BF23" s="73">
        <f t="shared" si="1"/>
        <v>2793</v>
      </c>
      <c r="BG23" s="73"/>
      <c r="BK23" s="15">
        <f t="shared" si="2"/>
        <v>7114.65</v>
      </c>
      <c r="BL23" s="15">
        <f t="shared" si="3"/>
        <v>6113.99</v>
      </c>
      <c r="BM23" s="15">
        <f t="shared" si="4"/>
        <v>7114.65</v>
      </c>
      <c r="BO23" s="80">
        <v>5560</v>
      </c>
      <c r="BP23" s="15">
        <f t="shared" si="5"/>
        <v>6289.472</v>
      </c>
      <c r="BQ23" s="95">
        <f t="shared" si="6"/>
        <v>6289.47</v>
      </c>
      <c r="HR23" s="16">
        <v>3</v>
      </c>
      <c r="HS23" s="16" t="s">
        <v>46</v>
      </c>
      <c r="HT23" s="16" t="s">
        <v>47</v>
      </c>
      <c r="HU23" s="16">
        <v>10</v>
      </c>
      <c r="HV23" s="16" t="s">
        <v>38</v>
      </c>
    </row>
    <row r="24" spans="1:230" s="15" customFormat="1" ht="59.25" customHeight="1">
      <c r="A24" s="64">
        <v>12</v>
      </c>
      <c r="B24" s="79" t="s">
        <v>368</v>
      </c>
      <c r="C24" s="72" t="s">
        <v>54</v>
      </c>
      <c r="D24" s="98">
        <v>22.092</v>
      </c>
      <c r="E24" s="100" t="s">
        <v>356</v>
      </c>
      <c r="F24" s="100">
        <v>27.15</v>
      </c>
      <c r="G24" s="57">
        <v>2006</v>
      </c>
      <c r="H24" s="47"/>
      <c r="I24" s="46" t="s">
        <v>39</v>
      </c>
      <c r="J24" s="48">
        <f>IF(I24="Less(-)",-1,1)</f>
        <v>1</v>
      </c>
      <c r="K24" s="49" t="s">
        <v>64</v>
      </c>
      <c r="L24" s="49" t="s">
        <v>7</v>
      </c>
      <c r="M24" s="58"/>
      <c r="N24" s="57"/>
      <c r="O24" s="57"/>
      <c r="P24" s="59"/>
      <c r="Q24" s="57"/>
      <c r="R24" s="57"/>
      <c r="S24" s="59"/>
      <c r="T24" s="53"/>
      <c r="U24" s="53"/>
      <c r="V24" s="53"/>
      <c r="W24" s="53"/>
      <c r="X24" s="53"/>
      <c r="Y24" s="53"/>
      <c r="Z24" s="53"/>
      <c r="AA24" s="53"/>
      <c r="AB24" s="53"/>
      <c r="AC24" s="53"/>
      <c r="AD24" s="53"/>
      <c r="AE24" s="53"/>
      <c r="AF24" s="53"/>
      <c r="AG24" s="53"/>
      <c r="AH24" s="53"/>
      <c r="AI24" s="53"/>
      <c r="AJ24" s="53"/>
      <c r="AK24" s="53"/>
      <c r="AL24" s="53"/>
      <c r="AM24" s="53"/>
      <c r="AN24" s="53"/>
      <c r="AO24" s="53"/>
      <c r="AP24" s="53"/>
      <c r="AQ24" s="53"/>
      <c r="AR24" s="53"/>
      <c r="AS24" s="53"/>
      <c r="AT24" s="53"/>
      <c r="AU24" s="53"/>
      <c r="AV24" s="53"/>
      <c r="AW24" s="53"/>
      <c r="AX24" s="53"/>
      <c r="AY24" s="53"/>
      <c r="AZ24" s="53"/>
      <c r="BA24" s="60">
        <f t="shared" si="8"/>
        <v>599.8</v>
      </c>
      <c r="BB24" s="61">
        <f>BA24+SUM(N24:AZ24)</f>
        <v>599.8</v>
      </c>
      <c r="BC24" s="56" t="str">
        <f>SpellNumber(L24,BB24)</f>
        <v>INR  Five Hundred &amp; Ninety Nine  and Paise Eighty Only</v>
      </c>
      <c r="BD24" s="70">
        <v>4737.22</v>
      </c>
      <c r="BE24" s="73">
        <f t="shared" si="0"/>
        <v>5358.74</v>
      </c>
      <c r="BF24" s="73">
        <f t="shared" si="1"/>
        <v>104654.66</v>
      </c>
      <c r="BG24" s="73"/>
      <c r="BK24" s="15">
        <f t="shared" si="2"/>
        <v>30.71</v>
      </c>
      <c r="BL24" s="15">
        <f t="shared" si="3"/>
        <v>7114.65</v>
      </c>
      <c r="BM24" s="15">
        <f t="shared" si="4"/>
        <v>30.71</v>
      </c>
      <c r="BO24" s="80">
        <v>24</v>
      </c>
      <c r="BP24" s="15">
        <f t="shared" si="5"/>
        <v>27.1488</v>
      </c>
      <c r="BQ24" s="95">
        <f t="shared" si="6"/>
        <v>27.15</v>
      </c>
      <c r="HR24" s="16">
        <v>1.01</v>
      </c>
      <c r="HS24" s="16" t="s">
        <v>40</v>
      </c>
      <c r="HT24" s="16" t="s">
        <v>36</v>
      </c>
      <c r="HU24" s="16">
        <v>123.223</v>
      </c>
      <c r="HV24" s="16" t="s">
        <v>38</v>
      </c>
    </row>
    <row r="25" spans="1:230" s="15" customFormat="1" ht="76.5" customHeight="1">
      <c r="A25" s="64">
        <v>13</v>
      </c>
      <c r="B25" s="79" t="s">
        <v>369</v>
      </c>
      <c r="C25" s="72" t="s">
        <v>55</v>
      </c>
      <c r="D25" s="105">
        <v>10.222</v>
      </c>
      <c r="E25" s="101" t="s">
        <v>246</v>
      </c>
      <c r="F25" s="71">
        <v>6560.64</v>
      </c>
      <c r="G25" s="57">
        <v>889</v>
      </c>
      <c r="H25" s="47"/>
      <c r="I25" s="46" t="s">
        <v>39</v>
      </c>
      <c r="J25" s="48">
        <f t="shared" si="7"/>
        <v>1</v>
      </c>
      <c r="K25" s="49" t="s">
        <v>64</v>
      </c>
      <c r="L25" s="49" t="s">
        <v>7</v>
      </c>
      <c r="M25" s="58"/>
      <c r="N25" s="57"/>
      <c r="O25" s="57"/>
      <c r="P25" s="59"/>
      <c r="Q25" s="57"/>
      <c r="R25" s="57"/>
      <c r="S25" s="59"/>
      <c r="T25" s="53"/>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c r="AV25" s="53"/>
      <c r="AW25" s="53"/>
      <c r="AX25" s="53"/>
      <c r="AY25" s="53"/>
      <c r="AZ25" s="53"/>
      <c r="BA25" s="60">
        <f t="shared" si="8"/>
        <v>67062.86</v>
      </c>
      <c r="BB25" s="61">
        <f t="shared" si="9"/>
        <v>67062.86</v>
      </c>
      <c r="BC25" s="56" t="str">
        <f t="shared" si="10"/>
        <v>INR  Sixty Seven Thousand  &amp;Sixty Two  and Paise Eighty Six Only</v>
      </c>
      <c r="BD25" s="70">
        <v>5857</v>
      </c>
      <c r="BE25" s="73">
        <f t="shared" si="0"/>
        <v>6625.44</v>
      </c>
      <c r="BF25" s="73">
        <f t="shared" si="1"/>
        <v>59870.25</v>
      </c>
      <c r="BG25" s="73"/>
      <c r="BK25" s="15">
        <f t="shared" si="2"/>
        <v>7421.4</v>
      </c>
      <c r="BL25" s="15">
        <f t="shared" si="3"/>
        <v>30.71</v>
      </c>
      <c r="BM25" s="15">
        <f t="shared" si="4"/>
        <v>7421.4</v>
      </c>
      <c r="BO25" s="83">
        <v>5799.72</v>
      </c>
      <c r="BP25" s="15">
        <f t="shared" si="5"/>
        <v>6560.643264</v>
      </c>
      <c r="BQ25" s="95">
        <f t="shared" si="6"/>
        <v>6560.64</v>
      </c>
      <c r="HR25" s="16"/>
      <c r="HS25" s="16"/>
      <c r="HT25" s="16"/>
      <c r="HU25" s="16"/>
      <c r="HV25" s="16"/>
    </row>
    <row r="26" spans="1:230" s="15" customFormat="1" ht="74.25" customHeight="1">
      <c r="A26" s="64">
        <v>14</v>
      </c>
      <c r="B26" s="79" t="s">
        <v>370</v>
      </c>
      <c r="C26" s="72" t="s">
        <v>56</v>
      </c>
      <c r="D26" s="105">
        <v>15</v>
      </c>
      <c r="E26" s="101" t="s">
        <v>246</v>
      </c>
      <c r="F26" s="71">
        <v>6883.04</v>
      </c>
      <c r="G26" s="57">
        <v>19</v>
      </c>
      <c r="H26" s="47"/>
      <c r="I26" s="46" t="s">
        <v>39</v>
      </c>
      <c r="J26" s="48">
        <f t="shared" si="7"/>
        <v>1</v>
      </c>
      <c r="K26" s="49" t="s">
        <v>64</v>
      </c>
      <c r="L26" s="49" t="s">
        <v>7</v>
      </c>
      <c r="M26" s="58"/>
      <c r="N26" s="57"/>
      <c r="O26" s="57"/>
      <c r="P26" s="59"/>
      <c r="Q26" s="57"/>
      <c r="R26" s="57"/>
      <c r="S26" s="59"/>
      <c r="T26" s="53"/>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3"/>
      <c r="BA26" s="60">
        <f t="shared" si="8"/>
        <v>103245.6</v>
      </c>
      <c r="BB26" s="61">
        <f t="shared" si="9"/>
        <v>103245.6</v>
      </c>
      <c r="BC26" s="56" t="str">
        <f t="shared" si="10"/>
        <v>INR  One Lakh Three Thousand Two Hundred &amp; Forty Five  and Paise Sixty Only</v>
      </c>
      <c r="BD26" s="70">
        <v>5952</v>
      </c>
      <c r="BE26" s="73">
        <f t="shared" si="0"/>
        <v>6732.9</v>
      </c>
      <c r="BF26" s="73">
        <f t="shared" si="1"/>
        <v>89280</v>
      </c>
      <c r="BG26" s="73"/>
      <c r="BK26" s="15">
        <f t="shared" si="2"/>
        <v>7786.09</v>
      </c>
      <c r="BL26" s="15">
        <f t="shared" si="3"/>
        <v>7421.4</v>
      </c>
      <c r="BM26" s="15">
        <f t="shared" si="4"/>
        <v>7786.09</v>
      </c>
      <c r="BO26" s="83">
        <v>6084.72</v>
      </c>
      <c r="BP26" s="15">
        <f t="shared" si="5"/>
        <v>6883.035264</v>
      </c>
      <c r="BQ26" s="95">
        <f t="shared" si="6"/>
        <v>6883.04</v>
      </c>
      <c r="HR26" s="16"/>
      <c r="HS26" s="16"/>
      <c r="HT26" s="16"/>
      <c r="HU26" s="16"/>
      <c r="HV26" s="16"/>
    </row>
    <row r="27" spans="1:230" s="15" customFormat="1" ht="114.75" customHeight="1">
      <c r="A27" s="64">
        <v>15</v>
      </c>
      <c r="B27" s="79" t="s">
        <v>371</v>
      </c>
      <c r="C27" s="72" t="s">
        <v>57</v>
      </c>
      <c r="D27" s="105">
        <v>42.638</v>
      </c>
      <c r="E27" s="101" t="s">
        <v>517</v>
      </c>
      <c r="F27" s="71">
        <v>416.28</v>
      </c>
      <c r="G27" s="57">
        <v>50</v>
      </c>
      <c r="H27" s="47"/>
      <c r="I27" s="46" t="s">
        <v>39</v>
      </c>
      <c r="J27" s="48">
        <f>IF(I27="Less(-)",-1,1)</f>
        <v>1</v>
      </c>
      <c r="K27" s="49" t="s">
        <v>64</v>
      </c>
      <c r="L27" s="49" t="s">
        <v>7</v>
      </c>
      <c r="M27" s="58"/>
      <c r="N27" s="57"/>
      <c r="O27" s="57"/>
      <c r="P27" s="59"/>
      <c r="Q27" s="57"/>
      <c r="R27" s="57"/>
      <c r="S27" s="59"/>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60">
        <f>total_amount_ba($B$2,$D$2,D27,F27,J27,K27,M27)</f>
        <v>17749.35</v>
      </c>
      <c r="BB27" s="61">
        <f>BA27+SUM(N27:AZ27)</f>
        <v>17749.35</v>
      </c>
      <c r="BC27" s="56" t="str">
        <f>SpellNumber(L27,BB27)</f>
        <v>INR  Seventeen Thousand Seven Hundred &amp; Forty Nine  and Paise Thirty Five Only</v>
      </c>
      <c r="BD27" s="70">
        <v>6047</v>
      </c>
      <c r="BE27" s="73">
        <f t="shared" si="0"/>
        <v>6840.37</v>
      </c>
      <c r="BF27" s="73">
        <f t="shared" si="1"/>
        <v>257831.99</v>
      </c>
      <c r="BG27" s="73"/>
      <c r="BK27" s="15">
        <f t="shared" si="2"/>
        <v>470.9</v>
      </c>
      <c r="BL27" s="15">
        <f t="shared" si="3"/>
        <v>7786.09</v>
      </c>
      <c r="BM27" s="15">
        <f t="shared" si="4"/>
        <v>470.9</v>
      </c>
      <c r="BO27" s="83">
        <v>368</v>
      </c>
      <c r="BP27" s="15">
        <f t="shared" si="5"/>
        <v>416.2816</v>
      </c>
      <c r="BQ27" s="95">
        <f t="shared" si="6"/>
        <v>416.28</v>
      </c>
      <c r="HR27" s="16"/>
      <c r="HS27" s="16"/>
      <c r="HT27" s="16"/>
      <c r="HU27" s="16"/>
      <c r="HV27" s="16"/>
    </row>
    <row r="28" spans="1:230" s="15" customFormat="1" ht="129.75" customHeight="1">
      <c r="A28" s="64">
        <v>16</v>
      </c>
      <c r="B28" s="79" t="s">
        <v>372</v>
      </c>
      <c r="C28" s="72" t="s">
        <v>58</v>
      </c>
      <c r="D28" s="105">
        <v>100</v>
      </c>
      <c r="E28" s="101" t="s">
        <v>517</v>
      </c>
      <c r="F28" s="71">
        <v>477.37</v>
      </c>
      <c r="G28" s="57">
        <v>56</v>
      </c>
      <c r="H28" s="47"/>
      <c r="I28" s="46" t="s">
        <v>39</v>
      </c>
      <c r="J28" s="48">
        <f t="shared" si="7"/>
        <v>1</v>
      </c>
      <c r="K28" s="49" t="s">
        <v>64</v>
      </c>
      <c r="L28" s="49" t="s">
        <v>7</v>
      </c>
      <c r="M28" s="58"/>
      <c r="N28" s="57"/>
      <c r="O28" s="57"/>
      <c r="P28" s="59"/>
      <c r="Q28" s="57"/>
      <c r="R28" s="57"/>
      <c r="S28" s="59"/>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60">
        <f t="shared" si="8"/>
        <v>47737</v>
      </c>
      <c r="BB28" s="61">
        <f t="shared" si="9"/>
        <v>47737</v>
      </c>
      <c r="BC28" s="56" t="str">
        <f t="shared" si="10"/>
        <v>INR  Forty Seven Thousand Seven Hundred &amp; Thirty Seven  Only</v>
      </c>
      <c r="BD28" s="70">
        <v>6142</v>
      </c>
      <c r="BE28" s="73">
        <f t="shared" si="0"/>
        <v>6947.83</v>
      </c>
      <c r="BF28" s="73">
        <f t="shared" si="1"/>
        <v>614200</v>
      </c>
      <c r="BG28" s="73"/>
      <c r="BK28" s="15">
        <f t="shared" si="2"/>
        <v>540</v>
      </c>
      <c r="BL28" s="15">
        <f t="shared" si="3"/>
        <v>470.9</v>
      </c>
      <c r="BM28" s="15">
        <f t="shared" si="4"/>
        <v>540</v>
      </c>
      <c r="BO28" s="83">
        <v>422</v>
      </c>
      <c r="BP28" s="15">
        <f t="shared" si="5"/>
        <v>477.3664</v>
      </c>
      <c r="BQ28" s="95">
        <f t="shared" si="6"/>
        <v>477.37</v>
      </c>
      <c r="HR28" s="16"/>
      <c r="HS28" s="16"/>
      <c r="HT28" s="16"/>
      <c r="HU28" s="16"/>
      <c r="HV28" s="16"/>
    </row>
    <row r="29" spans="1:230" s="15" customFormat="1" ht="99" customHeight="1">
      <c r="A29" s="64">
        <v>17</v>
      </c>
      <c r="B29" s="79" t="s">
        <v>373</v>
      </c>
      <c r="C29" s="72" t="s">
        <v>59</v>
      </c>
      <c r="D29" s="105">
        <v>2</v>
      </c>
      <c r="E29" s="101" t="s">
        <v>518</v>
      </c>
      <c r="F29" s="71">
        <v>80619.49</v>
      </c>
      <c r="G29" s="57">
        <v>166</v>
      </c>
      <c r="H29" s="47"/>
      <c r="I29" s="46" t="s">
        <v>39</v>
      </c>
      <c r="J29" s="48">
        <f t="shared" si="7"/>
        <v>1</v>
      </c>
      <c r="K29" s="49" t="s">
        <v>64</v>
      </c>
      <c r="L29" s="49" t="s">
        <v>7</v>
      </c>
      <c r="M29" s="58"/>
      <c r="N29" s="57"/>
      <c r="O29" s="57"/>
      <c r="P29" s="59"/>
      <c r="Q29" s="57"/>
      <c r="R29" s="57"/>
      <c r="S29" s="59"/>
      <c r="T29" s="53"/>
      <c r="U29" s="53"/>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53"/>
      <c r="AV29" s="53"/>
      <c r="AW29" s="53"/>
      <c r="AX29" s="53"/>
      <c r="AY29" s="53"/>
      <c r="AZ29" s="53"/>
      <c r="BA29" s="60">
        <f t="shared" si="8"/>
        <v>161238.98</v>
      </c>
      <c r="BB29" s="61">
        <f t="shared" si="9"/>
        <v>161238.98</v>
      </c>
      <c r="BC29" s="56" t="str">
        <f t="shared" si="10"/>
        <v>INR  One Lakh Sixty One Thousand Two Hundred &amp; Thirty Eight  and Paise Ninety Eight Only</v>
      </c>
      <c r="BD29" s="70">
        <v>399</v>
      </c>
      <c r="BE29" s="73">
        <f t="shared" si="0"/>
        <v>451.35</v>
      </c>
      <c r="BF29" s="73">
        <f t="shared" si="1"/>
        <v>798</v>
      </c>
      <c r="BG29" s="73"/>
      <c r="BK29" s="15">
        <f t="shared" si="2"/>
        <v>91196.77</v>
      </c>
      <c r="BL29" s="15">
        <f t="shared" si="3"/>
        <v>540</v>
      </c>
      <c r="BM29" s="15">
        <f t="shared" si="4"/>
        <v>91196.77</v>
      </c>
      <c r="BO29" s="83">
        <v>71269</v>
      </c>
      <c r="BP29" s="15">
        <f t="shared" si="5"/>
        <v>80619.4928</v>
      </c>
      <c r="BQ29" s="95">
        <f t="shared" si="6"/>
        <v>80619.49</v>
      </c>
      <c r="HR29" s="16"/>
      <c r="HS29" s="16"/>
      <c r="HT29" s="16"/>
      <c r="HU29" s="16"/>
      <c r="HV29" s="16"/>
    </row>
    <row r="30" spans="1:230" s="15" customFormat="1" ht="102" customHeight="1">
      <c r="A30" s="64">
        <v>18</v>
      </c>
      <c r="B30" s="79" t="s">
        <v>374</v>
      </c>
      <c r="C30" s="72" t="s">
        <v>60</v>
      </c>
      <c r="D30" s="105">
        <v>3</v>
      </c>
      <c r="E30" s="101" t="s">
        <v>518</v>
      </c>
      <c r="F30" s="71">
        <v>82078.74</v>
      </c>
      <c r="G30" s="57">
        <v>128</v>
      </c>
      <c r="H30" s="47"/>
      <c r="I30" s="46" t="s">
        <v>39</v>
      </c>
      <c r="J30" s="48">
        <f t="shared" si="7"/>
        <v>1</v>
      </c>
      <c r="K30" s="49" t="s">
        <v>64</v>
      </c>
      <c r="L30" s="49" t="s">
        <v>7</v>
      </c>
      <c r="M30" s="58"/>
      <c r="N30" s="57"/>
      <c r="O30" s="57"/>
      <c r="P30" s="59"/>
      <c r="Q30" s="57"/>
      <c r="R30" s="57"/>
      <c r="S30" s="59"/>
      <c r="T30" s="53"/>
      <c r="U30" s="53"/>
      <c r="V30" s="53"/>
      <c r="W30" s="53"/>
      <c r="X30" s="53"/>
      <c r="Y30" s="53"/>
      <c r="Z30" s="53"/>
      <c r="AA30" s="53"/>
      <c r="AB30" s="53"/>
      <c r="AC30" s="53"/>
      <c r="AD30" s="53"/>
      <c r="AE30" s="53"/>
      <c r="AF30" s="53"/>
      <c r="AG30" s="53"/>
      <c r="AH30" s="53"/>
      <c r="AI30" s="53"/>
      <c r="AJ30" s="53"/>
      <c r="AK30" s="53"/>
      <c r="AL30" s="53"/>
      <c r="AM30" s="53"/>
      <c r="AN30" s="53"/>
      <c r="AO30" s="53"/>
      <c r="AP30" s="53"/>
      <c r="AQ30" s="53"/>
      <c r="AR30" s="53"/>
      <c r="AS30" s="53"/>
      <c r="AT30" s="53"/>
      <c r="AU30" s="53"/>
      <c r="AV30" s="53"/>
      <c r="AW30" s="53"/>
      <c r="AX30" s="53"/>
      <c r="AY30" s="53"/>
      <c r="AZ30" s="53"/>
      <c r="BA30" s="60">
        <f t="shared" si="8"/>
        <v>246236.22</v>
      </c>
      <c r="BB30" s="61">
        <f t="shared" si="9"/>
        <v>246236.22</v>
      </c>
      <c r="BC30" s="56" t="str">
        <f t="shared" si="10"/>
        <v>INR  Two Lakh Forty Six Thousand Two Hundred &amp; Thirty Six  and Paise Twenty Two Only</v>
      </c>
      <c r="BD30" s="70">
        <v>417</v>
      </c>
      <c r="BE30" s="73">
        <f t="shared" si="0"/>
        <v>471.71</v>
      </c>
      <c r="BF30" s="73">
        <f t="shared" si="1"/>
        <v>1251</v>
      </c>
      <c r="BG30" s="73"/>
      <c r="BK30" s="15">
        <f t="shared" si="2"/>
        <v>92847.47</v>
      </c>
      <c r="BL30" s="15">
        <f t="shared" si="3"/>
        <v>91196.77</v>
      </c>
      <c r="BM30" s="15">
        <f t="shared" si="4"/>
        <v>92847.47</v>
      </c>
      <c r="BO30" s="83">
        <v>72559</v>
      </c>
      <c r="BP30" s="15">
        <f t="shared" si="5"/>
        <v>82078.7408</v>
      </c>
      <c r="BQ30" s="95">
        <f t="shared" si="6"/>
        <v>82078.74</v>
      </c>
      <c r="HR30" s="16"/>
      <c r="HS30" s="16"/>
      <c r="HT30" s="16"/>
      <c r="HU30" s="16"/>
      <c r="HV30" s="16"/>
    </row>
    <row r="31" spans="1:230" s="15" customFormat="1" ht="45.75" customHeight="1">
      <c r="A31" s="64">
        <v>19</v>
      </c>
      <c r="B31" s="79" t="s">
        <v>375</v>
      </c>
      <c r="C31" s="72" t="s">
        <v>70</v>
      </c>
      <c r="D31" s="105">
        <v>1</v>
      </c>
      <c r="E31" s="101" t="s">
        <v>246</v>
      </c>
      <c r="F31" s="71">
        <v>5986.31</v>
      </c>
      <c r="G31" s="57">
        <v>132</v>
      </c>
      <c r="H31" s="47"/>
      <c r="I31" s="46" t="s">
        <v>39</v>
      </c>
      <c r="J31" s="48">
        <f t="shared" si="7"/>
        <v>1</v>
      </c>
      <c r="K31" s="49" t="s">
        <v>64</v>
      </c>
      <c r="L31" s="49" t="s">
        <v>7</v>
      </c>
      <c r="M31" s="58"/>
      <c r="N31" s="57"/>
      <c r="O31" s="57"/>
      <c r="P31" s="59"/>
      <c r="Q31" s="57"/>
      <c r="R31" s="57"/>
      <c r="S31" s="59"/>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60">
        <f t="shared" si="8"/>
        <v>5986.31</v>
      </c>
      <c r="BB31" s="61">
        <f t="shared" si="9"/>
        <v>5986.31</v>
      </c>
      <c r="BC31" s="56" t="str">
        <f t="shared" si="10"/>
        <v>INR  Five Thousand Nine Hundred &amp; Eighty Six  and Paise Thirty One Only</v>
      </c>
      <c r="BD31" s="70">
        <v>435</v>
      </c>
      <c r="BE31" s="73">
        <f t="shared" si="0"/>
        <v>492.07</v>
      </c>
      <c r="BF31" s="73">
        <f t="shared" si="1"/>
        <v>435</v>
      </c>
      <c r="BG31" s="73"/>
      <c r="BK31" s="15">
        <f t="shared" si="2"/>
        <v>6771.71</v>
      </c>
      <c r="BL31" s="15">
        <f t="shared" si="3"/>
        <v>92847.47</v>
      </c>
      <c r="BM31" s="15">
        <f t="shared" si="4"/>
        <v>6771.71</v>
      </c>
      <c r="BO31" s="83">
        <v>5292</v>
      </c>
      <c r="BP31" s="15">
        <f t="shared" si="5"/>
        <v>5986.3104</v>
      </c>
      <c r="BQ31" s="95">
        <f t="shared" si="6"/>
        <v>5986.31</v>
      </c>
      <c r="HR31" s="16"/>
      <c r="HS31" s="16"/>
      <c r="HT31" s="16"/>
      <c r="HU31" s="16"/>
      <c r="HV31" s="16"/>
    </row>
    <row r="32" spans="1:230" s="15" customFormat="1" ht="47.25" customHeight="1">
      <c r="A32" s="64">
        <v>20</v>
      </c>
      <c r="B32" s="79" t="s">
        <v>376</v>
      </c>
      <c r="C32" s="72" t="s">
        <v>71</v>
      </c>
      <c r="D32" s="105">
        <v>3</v>
      </c>
      <c r="E32" s="101" t="s">
        <v>246</v>
      </c>
      <c r="F32" s="71">
        <v>6614.13</v>
      </c>
      <c r="G32" s="57">
        <v>163</v>
      </c>
      <c r="H32" s="47"/>
      <c r="I32" s="46" t="s">
        <v>39</v>
      </c>
      <c r="J32" s="48">
        <f t="shared" si="7"/>
        <v>1</v>
      </c>
      <c r="K32" s="49" t="s">
        <v>64</v>
      </c>
      <c r="L32" s="49" t="s">
        <v>7</v>
      </c>
      <c r="M32" s="58"/>
      <c r="N32" s="57"/>
      <c r="O32" s="57"/>
      <c r="P32" s="59"/>
      <c r="Q32" s="57"/>
      <c r="R32" s="57"/>
      <c r="S32" s="59"/>
      <c r="T32" s="53"/>
      <c r="U32" s="53"/>
      <c r="V32" s="53"/>
      <c r="W32" s="53"/>
      <c r="X32" s="53"/>
      <c r="Y32" s="53"/>
      <c r="Z32" s="53"/>
      <c r="AA32" s="53"/>
      <c r="AB32" s="53"/>
      <c r="AC32" s="53"/>
      <c r="AD32" s="53"/>
      <c r="AE32" s="53"/>
      <c r="AF32" s="53"/>
      <c r="AG32" s="53"/>
      <c r="AH32" s="53"/>
      <c r="AI32" s="53"/>
      <c r="AJ32" s="53"/>
      <c r="AK32" s="53"/>
      <c r="AL32" s="53"/>
      <c r="AM32" s="53"/>
      <c r="AN32" s="53"/>
      <c r="AO32" s="53"/>
      <c r="AP32" s="53"/>
      <c r="AQ32" s="53"/>
      <c r="AR32" s="53"/>
      <c r="AS32" s="53"/>
      <c r="AT32" s="53"/>
      <c r="AU32" s="53"/>
      <c r="AV32" s="53"/>
      <c r="AW32" s="53"/>
      <c r="AX32" s="53"/>
      <c r="AY32" s="53"/>
      <c r="AZ32" s="53"/>
      <c r="BA32" s="60">
        <f t="shared" si="8"/>
        <v>19842.39</v>
      </c>
      <c r="BB32" s="61">
        <f t="shared" si="9"/>
        <v>19842.39</v>
      </c>
      <c r="BC32" s="56" t="str">
        <f t="shared" si="10"/>
        <v>INR  Nineteen Thousand Eight Hundred &amp; Forty Two  and Paise Thirty Nine Only</v>
      </c>
      <c r="BD32" s="70">
        <v>71699</v>
      </c>
      <c r="BE32" s="73">
        <f t="shared" si="0"/>
        <v>81105.91</v>
      </c>
      <c r="BF32" s="73">
        <f t="shared" si="1"/>
        <v>215097</v>
      </c>
      <c r="BG32" s="73"/>
      <c r="BK32" s="15">
        <f t="shared" si="2"/>
        <v>7481.9</v>
      </c>
      <c r="BL32" s="15">
        <f t="shared" si="3"/>
        <v>6771.71</v>
      </c>
      <c r="BM32" s="15">
        <f t="shared" si="4"/>
        <v>7481.9</v>
      </c>
      <c r="BO32" s="83">
        <v>5847</v>
      </c>
      <c r="BP32" s="15">
        <f t="shared" si="5"/>
        <v>6614.1264</v>
      </c>
      <c r="BQ32" s="95">
        <f t="shared" si="6"/>
        <v>6614.13</v>
      </c>
      <c r="HR32" s="16"/>
      <c r="HS32" s="16"/>
      <c r="HT32" s="16"/>
      <c r="HU32" s="16"/>
      <c r="HV32" s="16"/>
    </row>
    <row r="33" spans="1:230" s="15" customFormat="1" ht="100.5" customHeight="1">
      <c r="A33" s="64">
        <v>21</v>
      </c>
      <c r="B33" s="79" t="s">
        <v>377</v>
      </c>
      <c r="C33" s="72" t="s">
        <v>72</v>
      </c>
      <c r="D33" s="105">
        <v>1</v>
      </c>
      <c r="E33" s="101" t="s">
        <v>246</v>
      </c>
      <c r="F33" s="71">
        <v>94136.2</v>
      </c>
      <c r="G33" s="57">
        <v>167</v>
      </c>
      <c r="H33" s="47"/>
      <c r="I33" s="46" t="s">
        <v>39</v>
      </c>
      <c r="J33" s="48">
        <f t="shared" si="7"/>
        <v>1</v>
      </c>
      <c r="K33" s="49" t="s">
        <v>64</v>
      </c>
      <c r="L33" s="49" t="s">
        <v>7</v>
      </c>
      <c r="M33" s="58"/>
      <c r="N33" s="57"/>
      <c r="O33" s="57"/>
      <c r="P33" s="59"/>
      <c r="Q33" s="57"/>
      <c r="R33" s="57"/>
      <c r="S33" s="59"/>
      <c r="T33" s="53"/>
      <c r="U33" s="53"/>
      <c r="V33" s="53"/>
      <c r="W33" s="53"/>
      <c r="X33" s="53"/>
      <c r="Y33" s="53"/>
      <c r="Z33" s="53"/>
      <c r="AA33" s="53"/>
      <c r="AB33" s="53"/>
      <c r="AC33" s="53"/>
      <c r="AD33" s="53"/>
      <c r="AE33" s="53"/>
      <c r="AF33" s="53"/>
      <c r="AG33" s="53"/>
      <c r="AH33" s="53"/>
      <c r="AI33" s="53"/>
      <c r="AJ33" s="53"/>
      <c r="AK33" s="53"/>
      <c r="AL33" s="53"/>
      <c r="AM33" s="53"/>
      <c r="AN33" s="53"/>
      <c r="AO33" s="53"/>
      <c r="AP33" s="53"/>
      <c r="AQ33" s="53"/>
      <c r="AR33" s="53"/>
      <c r="AS33" s="53"/>
      <c r="AT33" s="53"/>
      <c r="AU33" s="53"/>
      <c r="AV33" s="53"/>
      <c r="AW33" s="53"/>
      <c r="AX33" s="53"/>
      <c r="AY33" s="53"/>
      <c r="AZ33" s="53"/>
      <c r="BA33" s="60">
        <f t="shared" si="8"/>
        <v>94136.2</v>
      </c>
      <c r="BB33" s="61">
        <f t="shared" si="9"/>
        <v>94136.2</v>
      </c>
      <c r="BC33" s="56" t="str">
        <f t="shared" si="10"/>
        <v>INR  Ninety Four Thousand One Hundred &amp; Thirty Six  and Paise Twenty Only</v>
      </c>
      <c r="BD33" s="70">
        <v>72129</v>
      </c>
      <c r="BE33" s="73">
        <f t="shared" si="0"/>
        <v>81592.32</v>
      </c>
      <c r="BF33" s="73">
        <f t="shared" si="1"/>
        <v>72129</v>
      </c>
      <c r="BG33" s="73"/>
      <c r="BK33" s="15">
        <f t="shared" si="2"/>
        <v>106486.87</v>
      </c>
      <c r="BL33" s="15">
        <f t="shared" si="3"/>
        <v>7481.9</v>
      </c>
      <c r="BM33" s="15">
        <f t="shared" si="4"/>
        <v>106486.87</v>
      </c>
      <c r="BO33" s="83">
        <v>83218</v>
      </c>
      <c r="BP33" s="15">
        <f t="shared" si="5"/>
        <v>94136.2016</v>
      </c>
      <c r="BQ33" s="95">
        <f t="shared" si="6"/>
        <v>94136.2</v>
      </c>
      <c r="HR33" s="16"/>
      <c r="HS33" s="16"/>
      <c r="HT33" s="16"/>
      <c r="HU33" s="16"/>
      <c r="HV33" s="16"/>
    </row>
    <row r="34" spans="1:230" s="15" customFormat="1" ht="99" customHeight="1">
      <c r="A34" s="64">
        <v>22</v>
      </c>
      <c r="B34" s="79" t="s">
        <v>378</v>
      </c>
      <c r="C34" s="72" t="s">
        <v>73</v>
      </c>
      <c r="D34" s="105">
        <v>1</v>
      </c>
      <c r="E34" s="101" t="s">
        <v>246</v>
      </c>
      <c r="F34" s="71">
        <v>94362.44</v>
      </c>
      <c r="G34" s="57"/>
      <c r="H34" s="47"/>
      <c r="I34" s="46" t="s">
        <v>39</v>
      </c>
      <c r="J34" s="48">
        <f t="shared" si="7"/>
        <v>1</v>
      </c>
      <c r="K34" s="49" t="s">
        <v>64</v>
      </c>
      <c r="L34" s="49" t="s">
        <v>7</v>
      </c>
      <c r="M34" s="58"/>
      <c r="N34" s="57"/>
      <c r="O34" s="57"/>
      <c r="P34" s="59"/>
      <c r="Q34" s="57"/>
      <c r="R34" s="57"/>
      <c r="S34" s="59"/>
      <c r="T34" s="53"/>
      <c r="U34" s="53"/>
      <c r="V34" s="53"/>
      <c r="W34" s="53"/>
      <c r="X34" s="53"/>
      <c r="Y34" s="53"/>
      <c r="Z34" s="53"/>
      <c r="AA34" s="53"/>
      <c r="AB34" s="53"/>
      <c r="AC34" s="53"/>
      <c r="AD34" s="53"/>
      <c r="AE34" s="53"/>
      <c r="AF34" s="53"/>
      <c r="AG34" s="53"/>
      <c r="AH34" s="53"/>
      <c r="AI34" s="53"/>
      <c r="AJ34" s="53"/>
      <c r="AK34" s="53"/>
      <c r="AL34" s="53"/>
      <c r="AM34" s="53"/>
      <c r="AN34" s="53"/>
      <c r="AO34" s="53"/>
      <c r="AP34" s="53"/>
      <c r="AQ34" s="53"/>
      <c r="AR34" s="53"/>
      <c r="AS34" s="53"/>
      <c r="AT34" s="53"/>
      <c r="AU34" s="53"/>
      <c r="AV34" s="53"/>
      <c r="AW34" s="53"/>
      <c r="AX34" s="53"/>
      <c r="AY34" s="53"/>
      <c r="AZ34" s="53"/>
      <c r="BA34" s="60">
        <f t="shared" si="8"/>
        <v>94362.44</v>
      </c>
      <c r="BB34" s="61">
        <f t="shared" si="9"/>
        <v>94362.44</v>
      </c>
      <c r="BC34" s="56" t="str">
        <f t="shared" si="10"/>
        <v>INR  Ninety Four Thousand Three Hundred &amp; Sixty Two  and Paise Forty Four Only</v>
      </c>
      <c r="BD34" s="70">
        <v>4243</v>
      </c>
      <c r="BE34" s="73">
        <f t="shared" si="0"/>
        <v>4799.68</v>
      </c>
      <c r="BF34" s="73">
        <f t="shared" si="1"/>
        <v>4243</v>
      </c>
      <c r="BG34" s="73"/>
      <c r="BK34" s="15">
        <f t="shared" si="2"/>
        <v>106742.79</v>
      </c>
      <c r="BL34" s="15">
        <f t="shared" si="3"/>
        <v>106486.87</v>
      </c>
      <c r="BM34" s="15">
        <f t="shared" si="4"/>
        <v>106742.79</v>
      </c>
      <c r="BO34" s="83">
        <v>83418</v>
      </c>
      <c r="BP34" s="15">
        <f t="shared" si="5"/>
        <v>94362.4416</v>
      </c>
      <c r="BQ34" s="95">
        <f t="shared" si="6"/>
        <v>94362.44</v>
      </c>
      <c r="HR34" s="16"/>
      <c r="HS34" s="16"/>
      <c r="HT34" s="16"/>
      <c r="HU34" s="16"/>
      <c r="HV34" s="16"/>
    </row>
    <row r="35" spans="1:230" s="15" customFormat="1" ht="101.25" customHeight="1">
      <c r="A35" s="64">
        <v>23</v>
      </c>
      <c r="B35" s="79" t="s">
        <v>379</v>
      </c>
      <c r="C35" s="72" t="s">
        <v>74</v>
      </c>
      <c r="D35" s="105">
        <v>0.5</v>
      </c>
      <c r="E35" s="101" t="s">
        <v>246</v>
      </c>
      <c r="F35" s="71">
        <v>94588.68</v>
      </c>
      <c r="G35" s="57"/>
      <c r="H35" s="47"/>
      <c r="I35" s="46" t="s">
        <v>39</v>
      </c>
      <c r="J35" s="48">
        <f>IF(I35="Less(-)",-1,1)</f>
        <v>1</v>
      </c>
      <c r="K35" s="49" t="s">
        <v>64</v>
      </c>
      <c r="L35" s="49" t="s">
        <v>7</v>
      </c>
      <c r="M35" s="58"/>
      <c r="N35" s="57"/>
      <c r="O35" s="57"/>
      <c r="P35" s="59"/>
      <c r="Q35" s="57"/>
      <c r="R35" s="57"/>
      <c r="S35" s="59"/>
      <c r="T35" s="53"/>
      <c r="U35" s="53"/>
      <c r="V35" s="53"/>
      <c r="W35" s="53"/>
      <c r="X35" s="53"/>
      <c r="Y35" s="53"/>
      <c r="Z35" s="53"/>
      <c r="AA35" s="53"/>
      <c r="AB35" s="53"/>
      <c r="AC35" s="53"/>
      <c r="AD35" s="53"/>
      <c r="AE35" s="53"/>
      <c r="AF35" s="53"/>
      <c r="AG35" s="53"/>
      <c r="AH35" s="53"/>
      <c r="AI35" s="53"/>
      <c r="AJ35" s="53"/>
      <c r="AK35" s="53"/>
      <c r="AL35" s="53"/>
      <c r="AM35" s="53"/>
      <c r="AN35" s="53"/>
      <c r="AO35" s="53"/>
      <c r="AP35" s="53"/>
      <c r="AQ35" s="53"/>
      <c r="AR35" s="53"/>
      <c r="AS35" s="53"/>
      <c r="AT35" s="53"/>
      <c r="AU35" s="53"/>
      <c r="AV35" s="53"/>
      <c r="AW35" s="53"/>
      <c r="AX35" s="53"/>
      <c r="AY35" s="53"/>
      <c r="AZ35" s="53"/>
      <c r="BA35" s="60">
        <f>total_amount_ba($B$2,$D$2,D35,F35,J35,K35,M35)</f>
        <v>47294.34</v>
      </c>
      <c r="BB35" s="61">
        <f>BA35+SUM(N35:AZ35)</f>
        <v>47294.34</v>
      </c>
      <c r="BC35" s="56" t="str">
        <f>SpellNumber(L35,BB35)</f>
        <v>INR  Forty Seven Thousand Two Hundred &amp; Ninety Four  and Paise Thirty Four Only</v>
      </c>
      <c r="BD35" s="70">
        <v>4466</v>
      </c>
      <c r="BE35" s="73">
        <f t="shared" si="0"/>
        <v>5051.94</v>
      </c>
      <c r="BF35" s="73">
        <f t="shared" si="1"/>
        <v>2233</v>
      </c>
      <c r="BG35" s="73"/>
      <c r="BK35" s="15">
        <f t="shared" si="2"/>
        <v>106998.71</v>
      </c>
      <c r="BL35" s="15">
        <f t="shared" si="3"/>
        <v>106742.79</v>
      </c>
      <c r="BM35" s="15">
        <f t="shared" si="4"/>
        <v>106998.71</v>
      </c>
      <c r="BO35" s="83">
        <v>83618</v>
      </c>
      <c r="BP35" s="15">
        <f t="shared" si="5"/>
        <v>94588.6816</v>
      </c>
      <c r="BQ35" s="95">
        <f t="shared" si="6"/>
        <v>94588.68</v>
      </c>
      <c r="HR35" s="16"/>
      <c r="HS35" s="16"/>
      <c r="HT35" s="16"/>
      <c r="HU35" s="16"/>
      <c r="HV35" s="16"/>
    </row>
    <row r="36" spans="1:230" s="15" customFormat="1" ht="102" customHeight="1">
      <c r="A36" s="64">
        <v>24</v>
      </c>
      <c r="B36" s="79" t="s">
        <v>380</v>
      </c>
      <c r="C36" s="72" t="s">
        <v>75</v>
      </c>
      <c r="D36" s="105">
        <v>0.2</v>
      </c>
      <c r="E36" s="101" t="s">
        <v>246</v>
      </c>
      <c r="F36" s="71">
        <v>94814.92</v>
      </c>
      <c r="G36" s="57"/>
      <c r="H36" s="47"/>
      <c r="I36" s="46" t="s">
        <v>39</v>
      </c>
      <c r="J36" s="48">
        <f t="shared" si="7"/>
        <v>1</v>
      </c>
      <c r="K36" s="49" t="s">
        <v>64</v>
      </c>
      <c r="L36" s="49" t="s">
        <v>7</v>
      </c>
      <c r="M36" s="58"/>
      <c r="N36" s="57"/>
      <c r="O36" s="57"/>
      <c r="P36" s="59"/>
      <c r="Q36" s="57"/>
      <c r="R36" s="57"/>
      <c r="S36" s="59"/>
      <c r="T36" s="53"/>
      <c r="U36" s="53"/>
      <c r="V36" s="53"/>
      <c r="W36" s="53"/>
      <c r="X36" s="53"/>
      <c r="Y36" s="53"/>
      <c r="Z36" s="53"/>
      <c r="AA36" s="53"/>
      <c r="AB36" s="53"/>
      <c r="AC36" s="53"/>
      <c r="AD36" s="53"/>
      <c r="AE36" s="53"/>
      <c r="AF36" s="53"/>
      <c r="AG36" s="53"/>
      <c r="AH36" s="53"/>
      <c r="AI36" s="53"/>
      <c r="AJ36" s="53"/>
      <c r="AK36" s="53"/>
      <c r="AL36" s="53"/>
      <c r="AM36" s="53"/>
      <c r="AN36" s="53"/>
      <c r="AO36" s="53"/>
      <c r="AP36" s="53"/>
      <c r="AQ36" s="53"/>
      <c r="AR36" s="53"/>
      <c r="AS36" s="53"/>
      <c r="AT36" s="53"/>
      <c r="AU36" s="53"/>
      <c r="AV36" s="53"/>
      <c r="AW36" s="53"/>
      <c r="AX36" s="53"/>
      <c r="AY36" s="53"/>
      <c r="AZ36" s="53"/>
      <c r="BA36" s="60">
        <f t="shared" si="8"/>
        <v>18962.98</v>
      </c>
      <c r="BB36" s="61">
        <f t="shared" si="9"/>
        <v>18962.98</v>
      </c>
      <c r="BC36" s="56" t="str">
        <f t="shared" si="10"/>
        <v>INR  Eighteen Thousand Nine Hundred &amp; Sixty Two  and Paise Ninety Eight Only</v>
      </c>
      <c r="BD36" s="70">
        <v>4799</v>
      </c>
      <c r="BE36" s="73">
        <f t="shared" si="0"/>
        <v>5428.63</v>
      </c>
      <c r="BF36" s="73">
        <f t="shared" si="1"/>
        <v>959.8</v>
      </c>
      <c r="BG36" s="73"/>
      <c r="BK36" s="15">
        <f t="shared" si="2"/>
        <v>107254.64</v>
      </c>
      <c r="BL36" s="15">
        <f t="shared" si="3"/>
        <v>106998.71</v>
      </c>
      <c r="BM36" s="15">
        <f t="shared" si="4"/>
        <v>107254.64</v>
      </c>
      <c r="BO36" s="83">
        <v>83818</v>
      </c>
      <c r="BP36" s="15">
        <f t="shared" si="5"/>
        <v>94814.9216</v>
      </c>
      <c r="BQ36" s="95">
        <f t="shared" si="6"/>
        <v>94814.92</v>
      </c>
      <c r="HR36" s="16"/>
      <c r="HS36" s="16"/>
      <c r="HT36" s="16"/>
      <c r="HU36" s="16"/>
      <c r="HV36" s="16"/>
    </row>
    <row r="37" spans="1:230" s="15" customFormat="1" ht="72" customHeight="1">
      <c r="A37" s="64">
        <v>25</v>
      </c>
      <c r="B37" s="79" t="s">
        <v>381</v>
      </c>
      <c r="C37" s="72" t="s">
        <v>76</v>
      </c>
      <c r="D37" s="105">
        <v>0.35</v>
      </c>
      <c r="E37" s="101" t="s">
        <v>246</v>
      </c>
      <c r="F37" s="71">
        <v>186927.41</v>
      </c>
      <c r="G37" s="57"/>
      <c r="H37" s="47"/>
      <c r="I37" s="46" t="s">
        <v>39</v>
      </c>
      <c r="J37" s="48">
        <f>IF(I37="Less(-)",-1,1)</f>
        <v>1</v>
      </c>
      <c r="K37" s="49" t="s">
        <v>64</v>
      </c>
      <c r="L37" s="49" t="s">
        <v>7</v>
      </c>
      <c r="M37" s="58"/>
      <c r="N37" s="57"/>
      <c r="O37" s="57"/>
      <c r="P37" s="59"/>
      <c r="Q37" s="57"/>
      <c r="R37" s="57"/>
      <c r="S37" s="59"/>
      <c r="T37" s="53"/>
      <c r="U37" s="53"/>
      <c r="V37" s="53"/>
      <c r="W37" s="53"/>
      <c r="X37" s="53"/>
      <c r="Y37" s="53"/>
      <c r="Z37" s="53"/>
      <c r="AA37" s="53"/>
      <c r="AB37" s="53"/>
      <c r="AC37" s="53"/>
      <c r="AD37" s="53"/>
      <c r="AE37" s="53"/>
      <c r="AF37" s="53"/>
      <c r="AG37" s="53"/>
      <c r="AH37" s="53"/>
      <c r="AI37" s="53"/>
      <c r="AJ37" s="53"/>
      <c r="AK37" s="53"/>
      <c r="AL37" s="53"/>
      <c r="AM37" s="53"/>
      <c r="AN37" s="53"/>
      <c r="AO37" s="53"/>
      <c r="AP37" s="53"/>
      <c r="AQ37" s="53"/>
      <c r="AR37" s="53"/>
      <c r="AS37" s="53"/>
      <c r="AT37" s="53"/>
      <c r="AU37" s="53"/>
      <c r="AV37" s="53"/>
      <c r="AW37" s="53"/>
      <c r="AX37" s="53"/>
      <c r="AY37" s="53"/>
      <c r="AZ37" s="53"/>
      <c r="BA37" s="60">
        <f>total_amount_ba($B$2,$D$2,D37,F37,J37,K37,M37)</f>
        <v>65424.59</v>
      </c>
      <c r="BB37" s="61">
        <f>BA37+SUM(N37:AZ37)</f>
        <v>65424.59</v>
      </c>
      <c r="BC37" s="56" t="str">
        <f>SpellNumber(L37,BB37)</f>
        <v>INR  Sixty Five Thousand Four Hundred &amp; Twenty Four  and Paise Fifty Nine Only</v>
      </c>
      <c r="BD37" s="70">
        <v>4910</v>
      </c>
      <c r="BE37" s="73">
        <f t="shared" si="0"/>
        <v>5554.19</v>
      </c>
      <c r="BF37" s="73">
        <f t="shared" si="1"/>
        <v>1718.5</v>
      </c>
      <c r="BG37" s="73"/>
      <c r="BK37" s="15">
        <f t="shared" si="2"/>
        <v>211452.29</v>
      </c>
      <c r="BL37" s="15">
        <f t="shared" si="3"/>
        <v>107254.64</v>
      </c>
      <c r="BM37" s="15">
        <f t="shared" si="4"/>
        <v>211452.29</v>
      </c>
      <c r="BO37" s="83">
        <v>165247</v>
      </c>
      <c r="BP37" s="15">
        <f t="shared" si="5"/>
        <v>186927.4064</v>
      </c>
      <c r="BQ37" s="95">
        <f t="shared" si="6"/>
        <v>186927.41</v>
      </c>
      <c r="HR37" s="16"/>
      <c r="HS37" s="16"/>
      <c r="HT37" s="16"/>
      <c r="HU37" s="16"/>
      <c r="HV37" s="16"/>
    </row>
    <row r="38" spans="1:230" s="15" customFormat="1" ht="140.25" customHeight="1">
      <c r="A38" s="64">
        <v>26</v>
      </c>
      <c r="B38" s="79" t="s">
        <v>382</v>
      </c>
      <c r="C38" s="72" t="s">
        <v>77</v>
      </c>
      <c r="D38" s="105">
        <v>26</v>
      </c>
      <c r="E38" s="101" t="s">
        <v>245</v>
      </c>
      <c r="F38" s="71">
        <v>2668.5</v>
      </c>
      <c r="G38" s="57"/>
      <c r="H38" s="47"/>
      <c r="I38" s="46" t="s">
        <v>39</v>
      </c>
      <c r="J38" s="48">
        <f>IF(I38="Less(-)",-1,1)</f>
        <v>1</v>
      </c>
      <c r="K38" s="49" t="s">
        <v>64</v>
      </c>
      <c r="L38" s="49" t="s">
        <v>7</v>
      </c>
      <c r="M38" s="58"/>
      <c r="N38" s="57"/>
      <c r="O38" s="57"/>
      <c r="P38" s="59"/>
      <c r="Q38" s="57"/>
      <c r="R38" s="57"/>
      <c r="S38" s="59"/>
      <c r="T38" s="53"/>
      <c r="U38" s="53"/>
      <c r="V38" s="53"/>
      <c r="W38" s="53"/>
      <c r="X38" s="53"/>
      <c r="Y38" s="53"/>
      <c r="Z38" s="53"/>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60">
        <f>total_amount_ba($B$2,$D$2,D38,F38,J38,K38,M38)</f>
        <v>69381</v>
      </c>
      <c r="BB38" s="61">
        <f>BA38+SUM(N38:AZ38)</f>
        <v>69381</v>
      </c>
      <c r="BC38" s="56" t="str">
        <f>SpellNumber(L38,BB38)</f>
        <v>INR  Sixty Nine Thousand Three Hundred &amp; Eighty One  Only</v>
      </c>
      <c r="BD38" s="70">
        <v>592</v>
      </c>
      <c r="BE38" s="73">
        <f t="shared" si="0"/>
        <v>669.67</v>
      </c>
      <c r="BF38" s="73">
        <f t="shared" si="1"/>
        <v>15392</v>
      </c>
      <c r="BG38" s="73"/>
      <c r="BK38" s="15">
        <f t="shared" si="2"/>
        <v>3018.61</v>
      </c>
      <c r="BL38" s="15">
        <f t="shared" si="3"/>
        <v>211452.29</v>
      </c>
      <c r="BM38" s="15">
        <f t="shared" si="4"/>
        <v>3018.61</v>
      </c>
      <c r="BO38" s="83">
        <v>2359</v>
      </c>
      <c r="BP38" s="15">
        <f t="shared" si="5"/>
        <v>2668.5008</v>
      </c>
      <c r="BQ38" s="95">
        <f t="shared" si="6"/>
        <v>2668.5</v>
      </c>
      <c r="HR38" s="16"/>
      <c r="HS38" s="16"/>
      <c r="HT38" s="16"/>
      <c r="HU38" s="16"/>
      <c r="HV38" s="16"/>
    </row>
    <row r="39" spans="1:230" s="15" customFormat="1" ht="144" customHeight="1">
      <c r="A39" s="64">
        <v>27</v>
      </c>
      <c r="B39" s="79" t="s">
        <v>383</v>
      </c>
      <c r="C39" s="72" t="s">
        <v>78</v>
      </c>
      <c r="D39" s="105">
        <v>27</v>
      </c>
      <c r="E39" s="101" t="s">
        <v>245</v>
      </c>
      <c r="F39" s="71">
        <v>2684.34</v>
      </c>
      <c r="G39" s="57"/>
      <c r="H39" s="47"/>
      <c r="I39" s="46" t="s">
        <v>39</v>
      </c>
      <c r="J39" s="48">
        <f>IF(I39="Less(-)",-1,1)</f>
        <v>1</v>
      </c>
      <c r="K39" s="49" t="s">
        <v>64</v>
      </c>
      <c r="L39" s="49" t="s">
        <v>7</v>
      </c>
      <c r="M39" s="58"/>
      <c r="N39" s="57"/>
      <c r="O39" s="57"/>
      <c r="P39" s="59"/>
      <c r="Q39" s="57"/>
      <c r="R39" s="57"/>
      <c r="S39" s="59"/>
      <c r="T39" s="53"/>
      <c r="U39" s="53"/>
      <c r="V39" s="53"/>
      <c r="W39" s="53"/>
      <c r="X39" s="53"/>
      <c r="Y39" s="53"/>
      <c r="Z39" s="53"/>
      <c r="AA39" s="53"/>
      <c r="AB39" s="53"/>
      <c r="AC39" s="53"/>
      <c r="AD39" s="53"/>
      <c r="AE39" s="53"/>
      <c r="AF39" s="53"/>
      <c r="AG39" s="53"/>
      <c r="AH39" s="53"/>
      <c r="AI39" s="53"/>
      <c r="AJ39" s="53"/>
      <c r="AK39" s="53"/>
      <c r="AL39" s="53"/>
      <c r="AM39" s="53"/>
      <c r="AN39" s="53"/>
      <c r="AO39" s="53"/>
      <c r="AP39" s="53"/>
      <c r="AQ39" s="53"/>
      <c r="AR39" s="53"/>
      <c r="AS39" s="53"/>
      <c r="AT39" s="53"/>
      <c r="AU39" s="53"/>
      <c r="AV39" s="53"/>
      <c r="AW39" s="53"/>
      <c r="AX39" s="53"/>
      <c r="AY39" s="53"/>
      <c r="AZ39" s="53"/>
      <c r="BA39" s="60">
        <f>total_amount_ba($B$2,$D$2,D39,F39,J39,K39,M39)</f>
        <v>72477.18</v>
      </c>
      <c r="BB39" s="61">
        <f>BA39+SUM(N39:AZ39)</f>
        <v>72477.18</v>
      </c>
      <c r="BC39" s="56" t="str">
        <f>SpellNumber(L39,BB39)</f>
        <v>INR  Seventy Two Thousand Four Hundred &amp; Seventy Seven  and Paise Eighteen Only</v>
      </c>
      <c r="BD39" s="70">
        <v>604</v>
      </c>
      <c r="BE39" s="73">
        <f t="shared" si="0"/>
        <v>683.24</v>
      </c>
      <c r="BF39" s="73">
        <f t="shared" si="1"/>
        <v>16308</v>
      </c>
      <c r="BG39" s="73"/>
      <c r="BK39" s="15">
        <f t="shared" si="2"/>
        <v>3036.53</v>
      </c>
      <c r="BL39" s="15">
        <f t="shared" si="3"/>
        <v>3018.61</v>
      </c>
      <c r="BM39" s="15">
        <f t="shared" si="4"/>
        <v>3036.53</v>
      </c>
      <c r="BO39" s="83">
        <v>2373</v>
      </c>
      <c r="BP39" s="15">
        <f t="shared" si="5"/>
        <v>2684.3376</v>
      </c>
      <c r="BQ39" s="95">
        <f t="shared" si="6"/>
        <v>2684.34</v>
      </c>
      <c r="HR39" s="16"/>
      <c r="HS39" s="16"/>
      <c r="HT39" s="16"/>
      <c r="HU39" s="16"/>
      <c r="HV39" s="16"/>
    </row>
    <row r="40" spans="1:230" s="15" customFormat="1" ht="136.5" customHeight="1">
      <c r="A40" s="64">
        <v>28</v>
      </c>
      <c r="B40" s="79" t="s">
        <v>384</v>
      </c>
      <c r="C40" s="72" t="s">
        <v>79</v>
      </c>
      <c r="D40" s="105">
        <v>15</v>
      </c>
      <c r="E40" s="101" t="s">
        <v>245</v>
      </c>
      <c r="F40" s="71">
        <v>2700.17</v>
      </c>
      <c r="G40" s="57"/>
      <c r="H40" s="47"/>
      <c r="I40" s="46" t="s">
        <v>39</v>
      </c>
      <c r="J40" s="48">
        <f t="shared" si="7"/>
        <v>1</v>
      </c>
      <c r="K40" s="49" t="s">
        <v>64</v>
      </c>
      <c r="L40" s="49" t="s">
        <v>7</v>
      </c>
      <c r="M40" s="58"/>
      <c r="N40" s="57"/>
      <c r="O40" s="57"/>
      <c r="P40" s="59"/>
      <c r="Q40" s="57"/>
      <c r="R40" s="57"/>
      <c r="S40" s="59"/>
      <c r="T40" s="53"/>
      <c r="U40" s="53"/>
      <c r="V40" s="53"/>
      <c r="W40" s="53"/>
      <c r="X40" s="53"/>
      <c r="Y40" s="53"/>
      <c r="Z40" s="53"/>
      <c r="AA40" s="53"/>
      <c r="AB40" s="53"/>
      <c r="AC40" s="53"/>
      <c r="AD40" s="53"/>
      <c r="AE40" s="53"/>
      <c r="AF40" s="53"/>
      <c r="AG40" s="53"/>
      <c r="AH40" s="53"/>
      <c r="AI40" s="53"/>
      <c r="AJ40" s="53"/>
      <c r="AK40" s="53"/>
      <c r="AL40" s="53"/>
      <c r="AM40" s="53"/>
      <c r="AN40" s="53"/>
      <c r="AO40" s="53"/>
      <c r="AP40" s="53"/>
      <c r="AQ40" s="53"/>
      <c r="AR40" s="53"/>
      <c r="AS40" s="53"/>
      <c r="AT40" s="53"/>
      <c r="AU40" s="53"/>
      <c r="AV40" s="53"/>
      <c r="AW40" s="53"/>
      <c r="AX40" s="53"/>
      <c r="AY40" s="53"/>
      <c r="AZ40" s="53"/>
      <c r="BA40" s="60">
        <f t="shared" si="8"/>
        <v>40502.55</v>
      </c>
      <c r="BB40" s="61">
        <f t="shared" si="9"/>
        <v>40502.55</v>
      </c>
      <c r="BC40" s="56" t="str">
        <f t="shared" si="10"/>
        <v>INR  Forty Thousand Five Hundred &amp; Two  and Paise Fifty Five Only</v>
      </c>
      <c r="BD40" s="70">
        <v>616</v>
      </c>
      <c r="BE40" s="73">
        <f t="shared" si="0"/>
        <v>696.82</v>
      </c>
      <c r="BF40" s="73">
        <f t="shared" si="1"/>
        <v>9240</v>
      </c>
      <c r="BG40" s="73"/>
      <c r="BK40" s="15">
        <f t="shared" si="2"/>
        <v>3054.43</v>
      </c>
      <c r="BL40" s="15">
        <f t="shared" si="3"/>
        <v>3036.53</v>
      </c>
      <c r="BM40" s="15">
        <f t="shared" si="4"/>
        <v>3054.43</v>
      </c>
      <c r="BO40" s="83">
        <v>2387</v>
      </c>
      <c r="BP40" s="15">
        <f t="shared" si="5"/>
        <v>2700.1744</v>
      </c>
      <c r="BQ40" s="95">
        <f t="shared" si="6"/>
        <v>2700.17</v>
      </c>
      <c r="HR40" s="16"/>
      <c r="HS40" s="16"/>
      <c r="HT40" s="16"/>
      <c r="HU40" s="16"/>
      <c r="HV40" s="16"/>
    </row>
    <row r="41" spans="1:230" s="15" customFormat="1" ht="140.25" customHeight="1">
      <c r="A41" s="64">
        <v>29</v>
      </c>
      <c r="B41" s="79" t="s">
        <v>385</v>
      </c>
      <c r="C41" s="72" t="s">
        <v>80</v>
      </c>
      <c r="D41" s="105">
        <v>5</v>
      </c>
      <c r="E41" s="101" t="s">
        <v>245</v>
      </c>
      <c r="F41" s="71">
        <v>2716.01</v>
      </c>
      <c r="G41" s="57"/>
      <c r="H41" s="47"/>
      <c r="I41" s="46" t="s">
        <v>39</v>
      </c>
      <c r="J41" s="48">
        <f t="shared" si="7"/>
        <v>1</v>
      </c>
      <c r="K41" s="49" t="s">
        <v>64</v>
      </c>
      <c r="L41" s="49" t="s">
        <v>7</v>
      </c>
      <c r="M41" s="58"/>
      <c r="N41" s="57"/>
      <c r="O41" s="57"/>
      <c r="P41" s="59"/>
      <c r="Q41" s="57"/>
      <c r="R41" s="57"/>
      <c r="S41" s="59"/>
      <c r="T41" s="53"/>
      <c r="U41" s="53"/>
      <c r="V41" s="53"/>
      <c r="W41" s="53"/>
      <c r="X41" s="53"/>
      <c r="Y41" s="53"/>
      <c r="Z41" s="53"/>
      <c r="AA41" s="53"/>
      <c r="AB41" s="53"/>
      <c r="AC41" s="53"/>
      <c r="AD41" s="53"/>
      <c r="AE41" s="53"/>
      <c r="AF41" s="53"/>
      <c r="AG41" s="53"/>
      <c r="AH41" s="53"/>
      <c r="AI41" s="53"/>
      <c r="AJ41" s="53"/>
      <c r="AK41" s="53"/>
      <c r="AL41" s="53"/>
      <c r="AM41" s="53"/>
      <c r="AN41" s="53"/>
      <c r="AO41" s="53"/>
      <c r="AP41" s="53"/>
      <c r="AQ41" s="53"/>
      <c r="AR41" s="53"/>
      <c r="AS41" s="53"/>
      <c r="AT41" s="53"/>
      <c r="AU41" s="53"/>
      <c r="AV41" s="53"/>
      <c r="AW41" s="53"/>
      <c r="AX41" s="53"/>
      <c r="AY41" s="53"/>
      <c r="AZ41" s="53"/>
      <c r="BA41" s="60">
        <f t="shared" si="8"/>
        <v>13580.05</v>
      </c>
      <c r="BB41" s="61">
        <f t="shared" si="9"/>
        <v>13580.05</v>
      </c>
      <c r="BC41" s="56" t="str">
        <f t="shared" si="10"/>
        <v>INR  Thirteen Thousand Five Hundred &amp; Eighty  and Paise Five Only</v>
      </c>
      <c r="BD41" s="70">
        <v>628</v>
      </c>
      <c r="BE41" s="73">
        <f t="shared" si="0"/>
        <v>710.39</v>
      </c>
      <c r="BF41" s="73">
        <f t="shared" si="1"/>
        <v>3140</v>
      </c>
      <c r="BG41" s="73"/>
      <c r="BK41" s="15">
        <f t="shared" si="2"/>
        <v>3072.35</v>
      </c>
      <c r="BL41" s="15">
        <f t="shared" si="3"/>
        <v>3054.43</v>
      </c>
      <c r="BM41" s="15">
        <f t="shared" si="4"/>
        <v>3072.35</v>
      </c>
      <c r="BO41" s="83">
        <v>2401</v>
      </c>
      <c r="BP41" s="15">
        <f t="shared" si="5"/>
        <v>2716.0112</v>
      </c>
      <c r="BQ41" s="95">
        <f t="shared" si="6"/>
        <v>2716.01</v>
      </c>
      <c r="HR41" s="16"/>
      <c r="HS41" s="16"/>
      <c r="HT41" s="16"/>
      <c r="HU41" s="16"/>
      <c r="HV41" s="16"/>
    </row>
    <row r="42" spans="1:230" s="15" customFormat="1" ht="112.5" customHeight="1">
      <c r="A42" s="64">
        <v>30</v>
      </c>
      <c r="B42" s="79" t="s">
        <v>386</v>
      </c>
      <c r="C42" s="72" t="s">
        <v>81</v>
      </c>
      <c r="D42" s="105">
        <v>300</v>
      </c>
      <c r="E42" s="101" t="s">
        <v>245</v>
      </c>
      <c r="F42" s="71">
        <v>150.45</v>
      </c>
      <c r="G42" s="57">
        <v>104</v>
      </c>
      <c r="H42" s="47"/>
      <c r="I42" s="46" t="s">
        <v>39</v>
      </c>
      <c r="J42" s="48">
        <f>IF(I42="Less(-)",-1,1)</f>
        <v>1</v>
      </c>
      <c r="K42" s="49" t="s">
        <v>64</v>
      </c>
      <c r="L42" s="49" t="s">
        <v>7</v>
      </c>
      <c r="M42" s="58"/>
      <c r="N42" s="57"/>
      <c r="O42" s="57"/>
      <c r="P42" s="59"/>
      <c r="Q42" s="57"/>
      <c r="R42" s="57"/>
      <c r="S42" s="59"/>
      <c r="T42" s="53"/>
      <c r="U42" s="53"/>
      <c r="V42" s="53"/>
      <c r="W42" s="53"/>
      <c r="X42" s="53"/>
      <c r="Y42" s="53"/>
      <c r="Z42" s="53"/>
      <c r="AA42" s="53"/>
      <c r="AB42" s="53"/>
      <c r="AC42" s="53"/>
      <c r="AD42" s="53"/>
      <c r="AE42" s="53"/>
      <c r="AF42" s="53"/>
      <c r="AG42" s="53"/>
      <c r="AH42" s="53"/>
      <c r="AI42" s="53"/>
      <c r="AJ42" s="53"/>
      <c r="AK42" s="53"/>
      <c r="AL42" s="53"/>
      <c r="AM42" s="53"/>
      <c r="AN42" s="53"/>
      <c r="AO42" s="53"/>
      <c r="AP42" s="53"/>
      <c r="AQ42" s="53"/>
      <c r="AR42" s="53"/>
      <c r="AS42" s="53"/>
      <c r="AT42" s="53"/>
      <c r="AU42" s="53"/>
      <c r="AV42" s="53"/>
      <c r="AW42" s="53"/>
      <c r="AX42" s="53"/>
      <c r="AY42" s="53"/>
      <c r="AZ42" s="53"/>
      <c r="BA42" s="60">
        <f>total_amount_ba($B$2,$D$2,D42,F42,J42,K42,M42)</f>
        <v>45135</v>
      </c>
      <c r="BB42" s="61">
        <f>BA42+SUM(N42:AZ42)</f>
        <v>45135</v>
      </c>
      <c r="BC42" s="56" t="str">
        <f>SpellNumber(L42,BB42)</f>
        <v>INR  Forty Five Thousand One Hundred &amp; Thirty Five  Only</v>
      </c>
      <c r="BD42" s="70">
        <v>640</v>
      </c>
      <c r="BE42" s="73">
        <f t="shared" si="0"/>
        <v>723.97</v>
      </c>
      <c r="BF42" s="73">
        <f t="shared" si="1"/>
        <v>192000</v>
      </c>
      <c r="BG42" s="73"/>
      <c r="BK42" s="15">
        <f t="shared" si="2"/>
        <v>170.19</v>
      </c>
      <c r="BL42" s="15">
        <f t="shared" si="3"/>
        <v>3072.35</v>
      </c>
      <c r="BM42" s="15">
        <f t="shared" si="4"/>
        <v>170.19</v>
      </c>
      <c r="BO42" s="83">
        <v>133</v>
      </c>
      <c r="BP42" s="15">
        <f t="shared" si="5"/>
        <v>150.4496</v>
      </c>
      <c r="BQ42" s="95">
        <f t="shared" si="6"/>
        <v>150.45</v>
      </c>
      <c r="HR42" s="16"/>
      <c r="HS42" s="16"/>
      <c r="HT42" s="16"/>
      <c r="HU42" s="16"/>
      <c r="HV42" s="16"/>
    </row>
    <row r="43" spans="1:230" s="15" customFormat="1" ht="115.5" customHeight="1">
      <c r="A43" s="64">
        <v>31</v>
      </c>
      <c r="B43" s="79" t="s">
        <v>387</v>
      </c>
      <c r="C43" s="72" t="s">
        <v>82</v>
      </c>
      <c r="D43" s="105">
        <v>150</v>
      </c>
      <c r="E43" s="101" t="s">
        <v>245</v>
      </c>
      <c r="F43" s="71">
        <v>154.97</v>
      </c>
      <c r="G43" s="57"/>
      <c r="H43" s="47"/>
      <c r="I43" s="46" t="s">
        <v>39</v>
      </c>
      <c r="J43" s="48">
        <f t="shared" si="7"/>
        <v>1</v>
      </c>
      <c r="K43" s="49" t="s">
        <v>64</v>
      </c>
      <c r="L43" s="49" t="s">
        <v>7</v>
      </c>
      <c r="M43" s="58"/>
      <c r="N43" s="57"/>
      <c r="O43" s="57"/>
      <c r="P43" s="59"/>
      <c r="Q43" s="57"/>
      <c r="R43" s="57"/>
      <c r="S43" s="59"/>
      <c r="T43" s="53"/>
      <c r="U43" s="53"/>
      <c r="V43" s="53"/>
      <c r="W43" s="53"/>
      <c r="X43" s="53"/>
      <c r="Y43" s="53"/>
      <c r="Z43" s="53"/>
      <c r="AA43" s="53"/>
      <c r="AB43" s="53"/>
      <c r="AC43" s="53"/>
      <c r="AD43" s="53"/>
      <c r="AE43" s="53"/>
      <c r="AF43" s="53"/>
      <c r="AG43" s="53"/>
      <c r="AH43" s="53"/>
      <c r="AI43" s="53"/>
      <c r="AJ43" s="53"/>
      <c r="AK43" s="53"/>
      <c r="AL43" s="53"/>
      <c r="AM43" s="53"/>
      <c r="AN43" s="53"/>
      <c r="AO43" s="53"/>
      <c r="AP43" s="53"/>
      <c r="AQ43" s="53"/>
      <c r="AR43" s="53"/>
      <c r="AS43" s="53"/>
      <c r="AT43" s="53"/>
      <c r="AU43" s="53"/>
      <c r="AV43" s="53"/>
      <c r="AW43" s="53"/>
      <c r="AX43" s="53"/>
      <c r="AY43" s="53"/>
      <c r="AZ43" s="53"/>
      <c r="BA43" s="60">
        <f t="shared" si="8"/>
        <v>23245.5</v>
      </c>
      <c r="BB43" s="61">
        <f t="shared" si="9"/>
        <v>23245.5</v>
      </c>
      <c r="BC43" s="56" t="str">
        <f t="shared" si="10"/>
        <v>INR  Twenty Three Thousand Two Hundred &amp; Forty Five  and Paise Fifty Only</v>
      </c>
      <c r="BD43" s="70">
        <v>175</v>
      </c>
      <c r="BE43" s="73">
        <f t="shared" si="0"/>
        <v>197.96</v>
      </c>
      <c r="BF43" s="73">
        <f t="shared" si="1"/>
        <v>26250</v>
      </c>
      <c r="BG43" s="73"/>
      <c r="BK43" s="15">
        <f t="shared" si="2"/>
        <v>175.3</v>
      </c>
      <c r="BL43" s="15">
        <f t="shared" si="3"/>
        <v>170.19</v>
      </c>
      <c r="BM43" s="15">
        <f t="shared" si="4"/>
        <v>175.3</v>
      </c>
      <c r="BO43" s="83">
        <v>137</v>
      </c>
      <c r="BP43" s="15">
        <f t="shared" si="5"/>
        <v>154.9744</v>
      </c>
      <c r="BQ43" s="95">
        <f t="shared" si="6"/>
        <v>154.97</v>
      </c>
      <c r="HR43" s="16"/>
      <c r="HS43" s="16"/>
      <c r="HT43" s="16"/>
      <c r="HU43" s="16"/>
      <c r="HV43" s="16"/>
    </row>
    <row r="44" spans="1:230" s="15" customFormat="1" ht="119.25" customHeight="1">
      <c r="A44" s="64">
        <v>32</v>
      </c>
      <c r="B44" s="79" t="s">
        <v>388</v>
      </c>
      <c r="C44" s="72" t="s">
        <v>83</v>
      </c>
      <c r="D44" s="105">
        <v>20</v>
      </c>
      <c r="E44" s="101" t="s">
        <v>245</v>
      </c>
      <c r="F44" s="71">
        <v>159.5</v>
      </c>
      <c r="G44" s="57"/>
      <c r="H44" s="47"/>
      <c r="I44" s="46" t="s">
        <v>39</v>
      </c>
      <c r="J44" s="48">
        <f t="shared" si="7"/>
        <v>1</v>
      </c>
      <c r="K44" s="49" t="s">
        <v>64</v>
      </c>
      <c r="L44" s="49" t="s">
        <v>7</v>
      </c>
      <c r="M44" s="58"/>
      <c r="N44" s="57"/>
      <c r="O44" s="57"/>
      <c r="P44" s="59"/>
      <c r="Q44" s="57"/>
      <c r="R44" s="57"/>
      <c r="S44" s="59"/>
      <c r="T44" s="53"/>
      <c r="U44" s="53"/>
      <c r="V44" s="53"/>
      <c r="W44" s="53"/>
      <c r="X44" s="53"/>
      <c r="Y44" s="53"/>
      <c r="Z44" s="53"/>
      <c r="AA44" s="53"/>
      <c r="AB44" s="53"/>
      <c r="AC44" s="53"/>
      <c r="AD44" s="53"/>
      <c r="AE44" s="53"/>
      <c r="AF44" s="53"/>
      <c r="AG44" s="53"/>
      <c r="AH44" s="53"/>
      <c r="AI44" s="53"/>
      <c r="AJ44" s="53"/>
      <c r="AK44" s="53"/>
      <c r="AL44" s="53"/>
      <c r="AM44" s="53"/>
      <c r="AN44" s="53"/>
      <c r="AO44" s="53"/>
      <c r="AP44" s="53"/>
      <c r="AQ44" s="53"/>
      <c r="AR44" s="53"/>
      <c r="AS44" s="53"/>
      <c r="AT44" s="53"/>
      <c r="AU44" s="53"/>
      <c r="AV44" s="53"/>
      <c r="AW44" s="53"/>
      <c r="AX44" s="53"/>
      <c r="AY44" s="53"/>
      <c r="AZ44" s="53"/>
      <c r="BA44" s="60">
        <f t="shared" si="8"/>
        <v>3190</v>
      </c>
      <c r="BB44" s="61">
        <f t="shared" si="9"/>
        <v>3190</v>
      </c>
      <c r="BC44" s="56" t="str">
        <f t="shared" si="10"/>
        <v>INR  Three Thousand One Hundred &amp; Ninety  Only</v>
      </c>
      <c r="BD44" s="70">
        <v>75572</v>
      </c>
      <c r="BE44" s="73">
        <f t="shared" si="0"/>
        <v>85487.05</v>
      </c>
      <c r="BF44" s="73">
        <f t="shared" si="1"/>
        <v>1511440</v>
      </c>
      <c r="BG44" s="73"/>
      <c r="BK44" s="15">
        <f t="shared" si="2"/>
        <v>180.43</v>
      </c>
      <c r="BL44" s="15">
        <f t="shared" si="3"/>
        <v>175.3</v>
      </c>
      <c r="BM44" s="15">
        <f t="shared" si="4"/>
        <v>180.43</v>
      </c>
      <c r="BO44" s="83">
        <v>141</v>
      </c>
      <c r="BP44" s="15">
        <f t="shared" si="5"/>
        <v>159.4992</v>
      </c>
      <c r="BQ44" s="95">
        <f t="shared" si="6"/>
        <v>159.5</v>
      </c>
      <c r="HR44" s="16"/>
      <c r="HS44" s="16"/>
      <c r="HT44" s="16"/>
      <c r="HU44" s="16"/>
      <c r="HV44" s="16"/>
    </row>
    <row r="45" spans="1:230" s="15" customFormat="1" ht="114" customHeight="1">
      <c r="A45" s="64">
        <v>33</v>
      </c>
      <c r="B45" s="79" t="s">
        <v>389</v>
      </c>
      <c r="C45" s="72" t="s">
        <v>84</v>
      </c>
      <c r="D45" s="105">
        <v>574.015</v>
      </c>
      <c r="E45" s="101" t="s">
        <v>245</v>
      </c>
      <c r="F45" s="71">
        <v>187.78</v>
      </c>
      <c r="G45" s="57"/>
      <c r="H45" s="47"/>
      <c r="I45" s="46" t="s">
        <v>39</v>
      </c>
      <c r="J45" s="48">
        <f t="shared" si="7"/>
        <v>1</v>
      </c>
      <c r="K45" s="49" t="s">
        <v>64</v>
      </c>
      <c r="L45" s="49" t="s">
        <v>7</v>
      </c>
      <c r="M45" s="58"/>
      <c r="N45" s="57"/>
      <c r="O45" s="57"/>
      <c r="P45" s="59"/>
      <c r="Q45" s="57"/>
      <c r="R45" s="57"/>
      <c r="S45" s="59"/>
      <c r="T45" s="53"/>
      <c r="U45" s="53"/>
      <c r="V45" s="53"/>
      <c r="W45" s="53"/>
      <c r="X45" s="53"/>
      <c r="Y45" s="53"/>
      <c r="Z45" s="53"/>
      <c r="AA45" s="53"/>
      <c r="AB45" s="53"/>
      <c r="AC45" s="53"/>
      <c r="AD45" s="53"/>
      <c r="AE45" s="53"/>
      <c r="AF45" s="53"/>
      <c r="AG45" s="53"/>
      <c r="AH45" s="53"/>
      <c r="AI45" s="53"/>
      <c r="AJ45" s="53"/>
      <c r="AK45" s="53"/>
      <c r="AL45" s="53"/>
      <c r="AM45" s="53"/>
      <c r="AN45" s="53"/>
      <c r="AO45" s="53"/>
      <c r="AP45" s="53"/>
      <c r="AQ45" s="53"/>
      <c r="AR45" s="53"/>
      <c r="AS45" s="53"/>
      <c r="AT45" s="53"/>
      <c r="AU45" s="53"/>
      <c r="AV45" s="53"/>
      <c r="AW45" s="53"/>
      <c r="AX45" s="53"/>
      <c r="AY45" s="53"/>
      <c r="AZ45" s="53"/>
      <c r="BA45" s="60">
        <f t="shared" si="8"/>
        <v>107788.54</v>
      </c>
      <c r="BB45" s="61">
        <f t="shared" si="9"/>
        <v>107788.54</v>
      </c>
      <c r="BC45" s="56" t="str">
        <f t="shared" si="10"/>
        <v>INR  One Lakh Seven Thousand Seven Hundred &amp; Eighty Eight  and Paise Fifty Four Only</v>
      </c>
      <c r="BD45" s="70">
        <v>75772</v>
      </c>
      <c r="BE45" s="73">
        <f t="shared" si="0"/>
        <v>85713.29</v>
      </c>
      <c r="BF45" s="73">
        <f t="shared" si="1"/>
        <v>43494264.58</v>
      </c>
      <c r="BG45" s="73"/>
      <c r="BK45" s="15">
        <f t="shared" si="2"/>
        <v>212.42</v>
      </c>
      <c r="BL45" s="15">
        <f t="shared" si="3"/>
        <v>180.43</v>
      </c>
      <c r="BM45" s="15">
        <f t="shared" si="4"/>
        <v>212.42</v>
      </c>
      <c r="BO45" s="83">
        <v>166</v>
      </c>
      <c r="BP45" s="15">
        <f t="shared" si="5"/>
        <v>187.7792</v>
      </c>
      <c r="BQ45" s="95">
        <f t="shared" si="6"/>
        <v>187.78</v>
      </c>
      <c r="HR45" s="16"/>
      <c r="HS45" s="16"/>
      <c r="HT45" s="16"/>
      <c r="HU45" s="16"/>
      <c r="HV45" s="16"/>
    </row>
    <row r="46" spans="1:230" s="15" customFormat="1" ht="119.25" customHeight="1">
      <c r="A46" s="64">
        <v>34</v>
      </c>
      <c r="B46" s="79" t="s">
        <v>390</v>
      </c>
      <c r="C46" s="72" t="s">
        <v>85</v>
      </c>
      <c r="D46" s="105">
        <v>450</v>
      </c>
      <c r="E46" s="101" t="s">
        <v>245</v>
      </c>
      <c r="F46" s="71">
        <v>192.3</v>
      </c>
      <c r="G46" s="57"/>
      <c r="H46" s="47"/>
      <c r="I46" s="46" t="s">
        <v>39</v>
      </c>
      <c r="J46" s="48">
        <f t="shared" si="7"/>
        <v>1</v>
      </c>
      <c r="K46" s="49" t="s">
        <v>64</v>
      </c>
      <c r="L46" s="49" t="s">
        <v>7</v>
      </c>
      <c r="M46" s="58"/>
      <c r="N46" s="57"/>
      <c r="O46" s="57"/>
      <c r="P46" s="59"/>
      <c r="Q46" s="57"/>
      <c r="R46" s="57"/>
      <c r="S46" s="59"/>
      <c r="T46" s="53"/>
      <c r="U46" s="53"/>
      <c r="V46" s="53"/>
      <c r="W46" s="53"/>
      <c r="X46" s="53"/>
      <c r="Y46" s="53"/>
      <c r="Z46" s="53"/>
      <c r="AA46" s="53"/>
      <c r="AB46" s="53"/>
      <c r="AC46" s="53"/>
      <c r="AD46" s="53"/>
      <c r="AE46" s="53"/>
      <c r="AF46" s="53"/>
      <c r="AG46" s="53"/>
      <c r="AH46" s="53"/>
      <c r="AI46" s="53"/>
      <c r="AJ46" s="53"/>
      <c r="AK46" s="53"/>
      <c r="AL46" s="53"/>
      <c r="AM46" s="53"/>
      <c r="AN46" s="53"/>
      <c r="AO46" s="53"/>
      <c r="AP46" s="53"/>
      <c r="AQ46" s="53"/>
      <c r="AR46" s="53"/>
      <c r="AS46" s="53"/>
      <c r="AT46" s="53"/>
      <c r="AU46" s="53"/>
      <c r="AV46" s="53"/>
      <c r="AW46" s="53"/>
      <c r="AX46" s="53"/>
      <c r="AY46" s="53"/>
      <c r="AZ46" s="53"/>
      <c r="BA46" s="60">
        <f t="shared" si="8"/>
        <v>86535</v>
      </c>
      <c r="BB46" s="61">
        <f t="shared" si="9"/>
        <v>86535</v>
      </c>
      <c r="BC46" s="56" t="str">
        <f t="shared" si="10"/>
        <v>INR  Eighty Six Thousand Five Hundred &amp; Thirty Five  Only</v>
      </c>
      <c r="BD46" s="70">
        <v>75972</v>
      </c>
      <c r="BE46" s="73">
        <f t="shared" si="0"/>
        <v>85939.53</v>
      </c>
      <c r="BF46" s="73">
        <f t="shared" si="1"/>
        <v>34187400</v>
      </c>
      <c r="BG46" s="73"/>
      <c r="BK46" s="15">
        <f t="shared" si="2"/>
        <v>217.53</v>
      </c>
      <c r="BL46" s="15">
        <f t="shared" si="3"/>
        <v>212.42</v>
      </c>
      <c r="BM46" s="15">
        <f t="shared" si="4"/>
        <v>217.53</v>
      </c>
      <c r="BO46" s="83">
        <v>170</v>
      </c>
      <c r="BP46" s="15">
        <f t="shared" si="5"/>
        <v>192.304</v>
      </c>
      <c r="BQ46" s="95">
        <f t="shared" si="6"/>
        <v>192.3</v>
      </c>
      <c r="HR46" s="16"/>
      <c r="HS46" s="16"/>
      <c r="HT46" s="16"/>
      <c r="HU46" s="16"/>
      <c r="HV46" s="16"/>
    </row>
    <row r="47" spans="1:230" s="15" customFormat="1" ht="115.5" customHeight="1">
      <c r="A47" s="64">
        <v>35</v>
      </c>
      <c r="B47" s="79" t="s">
        <v>391</v>
      </c>
      <c r="C47" s="72" t="s">
        <v>86</v>
      </c>
      <c r="D47" s="105">
        <v>410</v>
      </c>
      <c r="E47" s="101" t="s">
        <v>245</v>
      </c>
      <c r="F47" s="71">
        <v>196.83</v>
      </c>
      <c r="G47" s="57"/>
      <c r="H47" s="47"/>
      <c r="I47" s="46" t="s">
        <v>39</v>
      </c>
      <c r="J47" s="48">
        <f t="shared" si="7"/>
        <v>1</v>
      </c>
      <c r="K47" s="49" t="s">
        <v>64</v>
      </c>
      <c r="L47" s="49" t="s">
        <v>7</v>
      </c>
      <c r="M47" s="58"/>
      <c r="N47" s="57"/>
      <c r="O47" s="57"/>
      <c r="P47" s="59"/>
      <c r="Q47" s="57"/>
      <c r="R47" s="57"/>
      <c r="S47" s="59"/>
      <c r="T47" s="53"/>
      <c r="U47" s="53"/>
      <c r="V47" s="53"/>
      <c r="W47" s="53"/>
      <c r="X47" s="53"/>
      <c r="Y47" s="53"/>
      <c r="Z47" s="53"/>
      <c r="AA47" s="53"/>
      <c r="AB47" s="53"/>
      <c r="AC47" s="53"/>
      <c r="AD47" s="53"/>
      <c r="AE47" s="53"/>
      <c r="AF47" s="53"/>
      <c r="AG47" s="53"/>
      <c r="AH47" s="53"/>
      <c r="AI47" s="53"/>
      <c r="AJ47" s="53"/>
      <c r="AK47" s="53"/>
      <c r="AL47" s="53"/>
      <c r="AM47" s="53"/>
      <c r="AN47" s="53"/>
      <c r="AO47" s="53"/>
      <c r="AP47" s="53"/>
      <c r="AQ47" s="53"/>
      <c r="AR47" s="53"/>
      <c r="AS47" s="53"/>
      <c r="AT47" s="53"/>
      <c r="AU47" s="53"/>
      <c r="AV47" s="53"/>
      <c r="AW47" s="53"/>
      <c r="AX47" s="53"/>
      <c r="AY47" s="53"/>
      <c r="AZ47" s="53"/>
      <c r="BA47" s="60">
        <f t="shared" si="8"/>
        <v>80700.3</v>
      </c>
      <c r="BB47" s="61">
        <f t="shared" si="9"/>
        <v>80700.3</v>
      </c>
      <c r="BC47" s="56" t="str">
        <f t="shared" si="10"/>
        <v>INR  Eighty Thousand Seven Hundred    and Paise Thirty Only</v>
      </c>
      <c r="BD47" s="70">
        <v>76172</v>
      </c>
      <c r="BE47" s="73">
        <f t="shared" si="0"/>
        <v>86165.77</v>
      </c>
      <c r="BF47" s="73">
        <f t="shared" si="1"/>
        <v>31230520</v>
      </c>
      <c r="BG47" s="73"/>
      <c r="BK47" s="15">
        <f t="shared" si="2"/>
        <v>222.65</v>
      </c>
      <c r="BL47" s="15">
        <f t="shared" si="3"/>
        <v>217.53</v>
      </c>
      <c r="BM47" s="15">
        <f t="shared" si="4"/>
        <v>222.65</v>
      </c>
      <c r="BO47" s="83">
        <v>174</v>
      </c>
      <c r="BP47" s="15">
        <f t="shared" si="5"/>
        <v>196.8288</v>
      </c>
      <c r="BQ47" s="95">
        <f t="shared" si="6"/>
        <v>196.83</v>
      </c>
      <c r="HR47" s="16"/>
      <c r="HS47" s="16"/>
      <c r="HT47" s="16"/>
      <c r="HU47" s="16"/>
      <c r="HV47" s="16"/>
    </row>
    <row r="48" spans="1:230" s="15" customFormat="1" ht="116.25" customHeight="1">
      <c r="A48" s="64">
        <v>36</v>
      </c>
      <c r="B48" s="79" t="s">
        <v>392</v>
      </c>
      <c r="C48" s="72" t="s">
        <v>87</v>
      </c>
      <c r="D48" s="105">
        <v>160</v>
      </c>
      <c r="E48" s="101" t="s">
        <v>245</v>
      </c>
      <c r="F48" s="71">
        <v>201.35</v>
      </c>
      <c r="G48" s="57"/>
      <c r="H48" s="47"/>
      <c r="I48" s="46" t="s">
        <v>39</v>
      </c>
      <c r="J48" s="48">
        <f>IF(I48="Less(-)",-1,1)</f>
        <v>1</v>
      </c>
      <c r="K48" s="49" t="s">
        <v>64</v>
      </c>
      <c r="L48" s="49" t="s">
        <v>7</v>
      </c>
      <c r="M48" s="58"/>
      <c r="N48" s="57"/>
      <c r="O48" s="57"/>
      <c r="P48" s="59"/>
      <c r="Q48" s="57"/>
      <c r="R48" s="57"/>
      <c r="S48" s="59"/>
      <c r="T48" s="53"/>
      <c r="U48" s="53"/>
      <c r="V48" s="53"/>
      <c r="W48" s="53"/>
      <c r="X48" s="53"/>
      <c r="Y48" s="53"/>
      <c r="Z48" s="53"/>
      <c r="AA48" s="53"/>
      <c r="AB48" s="53"/>
      <c r="AC48" s="53"/>
      <c r="AD48" s="53"/>
      <c r="AE48" s="53"/>
      <c r="AF48" s="53"/>
      <c r="AG48" s="53"/>
      <c r="AH48" s="53"/>
      <c r="AI48" s="53"/>
      <c r="AJ48" s="53"/>
      <c r="AK48" s="53"/>
      <c r="AL48" s="53"/>
      <c r="AM48" s="53"/>
      <c r="AN48" s="53"/>
      <c r="AO48" s="53"/>
      <c r="AP48" s="53"/>
      <c r="AQ48" s="53"/>
      <c r="AR48" s="53"/>
      <c r="AS48" s="53"/>
      <c r="AT48" s="53"/>
      <c r="AU48" s="53"/>
      <c r="AV48" s="53"/>
      <c r="AW48" s="53"/>
      <c r="AX48" s="53"/>
      <c r="AY48" s="53"/>
      <c r="AZ48" s="53"/>
      <c r="BA48" s="60">
        <f>total_amount_ba($B$2,$D$2,D48,F48,J48,K48,M48)</f>
        <v>32216</v>
      </c>
      <c r="BB48" s="61">
        <f>BA48+SUM(N48:AZ48)</f>
        <v>32216</v>
      </c>
      <c r="BC48" s="56" t="str">
        <f>SpellNumber(L48,BB48)</f>
        <v>INR  Thirty Two Thousand Two Hundred &amp; Sixteen  Only</v>
      </c>
      <c r="BD48" s="70">
        <v>76372</v>
      </c>
      <c r="BE48" s="73">
        <f t="shared" si="0"/>
        <v>86392.01</v>
      </c>
      <c r="BF48" s="73">
        <f t="shared" si="1"/>
        <v>12219520</v>
      </c>
      <c r="BG48" s="73"/>
      <c r="BK48" s="15">
        <f t="shared" si="2"/>
        <v>227.77</v>
      </c>
      <c r="BL48" s="15">
        <f t="shared" si="3"/>
        <v>222.65</v>
      </c>
      <c r="BM48" s="15">
        <f t="shared" si="4"/>
        <v>227.77</v>
      </c>
      <c r="BO48" s="83">
        <v>178</v>
      </c>
      <c r="BP48" s="15">
        <f t="shared" si="5"/>
        <v>201.3536</v>
      </c>
      <c r="BQ48" s="95">
        <f t="shared" si="6"/>
        <v>201.35</v>
      </c>
      <c r="HR48" s="16"/>
      <c r="HS48" s="16"/>
      <c r="HT48" s="16"/>
      <c r="HU48" s="16"/>
      <c r="HV48" s="16"/>
    </row>
    <row r="49" spans="1:230" s="15" customFormat="1" ht="114.75" customHeight="1">
      <c r="A49" s="64">
        <v>37</v>
      </c>
      <c r="B49" s="79" t="s">
        <v>393</v>
      </c>
      <c r="C49" s="72" t="s">
        <v>88</v>
      </c>
      <c r="D49" s="105">
        <v>126.4</v>
      </c>
      <c r="E49" s="101" t="s">
        <v>245</v>
      </c>
      <c r="F49" s="71">
        <v>162.89</v>
      </c>
      <c r="G49" s="57"/>
      <c r="H49" s="47"/>
      <c r="I49" s="46" t="s">
        <v>39</v>
      </c>
      <c r="J49" s="48">
        <f>IF(I49="Less(-)",-1,1)</f>
        <v>1</v>
      </c>
      <c r="K49" s="49" t="s">
        <v>64</v>
      </c>
      <c r="L49" s="49" t="s">
        <v>7</v>
      </c>
      <c r="M49" s="58"/>
      <c r="N49" s="57"/>
      <c r="O49" s="57"/>
      <c r="P49" s="59"/>
      <c r="Q49" s="57"/>
      <c r="R49" s="57"/>
      <c r="S49" s="59"/>
      <c r="T49" s="53"/>
      <c r="U49" s="53"/>
      <c r="V49" s="53"/>
      <c r="W49" s="53"/>
      <c r="X49" s="53"/>
      <c r="Y49" s="53"/>
      <c r="Z49" s="53"/>
      <c r="AA49" s="53"/>
      <c r="AB49" s="53"/>
      <c r="AC49" s="53"/>
      <c r="AD49" s="53"/>
      <c r="AE49" s="53"/>
      <c r="AF49" s="53"/>
      <c r="AG49" s="53"/>
      <c r="AH49" s="53"/>
      <c r="AI49" s="53"/>
      <c r="AJ49" s="53"/>
      <c r="AK49" s="53"/>
      <c r="AL49" s="53"/>
      <c r="AM49" s="53"/>
      <c r="AN49" s="53"/>
      <c r="AO49" s="53"/>
      <c r="AP49" s="53"/>
      <c r="AQ49" s="53"/>
      <c r="AR49" s="53"/>
      <c r="AS49" s="53"/>
      <c r="AT49" s="53"/>
      <c r="AU49" s="53"/>
      <c r="AV49" s="53"/>
      <c r="AW49" s="53"/>
      <c r="AX49" s="53"/>
      <c r="AY49" s="53"/>
      <c r="AZ49" s="53"/>
      <c r="BA49" s="60">
        <f>total_amount_ba($B$2,$D$2,D49,F49,J49,K49,M49)</f>
        <v>20589.3</v>
      </c>
      <c r="BB49" s="61">
        <f>BA49+SUM(N49:AZ49)</f>
        <v>20589.3</v>
      </c>
      <c r="BC49" s="56" t="str">
        <f>SpellNumber(L49,BB49)</f>
        <v>INR  Twenty Thousand Five Hundred &amp; Eighty Nine  and Paise Thirty Only</v>
      </c>
      <c r="BD49" s="70">
        <v>2659</v>
      </c>
      <c r="BE49" s="73">
        <f t="shared" si="0"/>
        <v>3007.86</v>
      </c>
      <c r="BF49" s="73">
        <f t="shared" si="1"/>
        <v>336097.6</v>
      </c>
      <c r="BG49" s="73"/>
      <c r="BK49" s="15">
        <f t="shared" si="2"/>
        <v>184.26</v>
      </c>
      <c r="BL49" s="15">
        <f t="shared" si="3"/>
        <v>227.77</v>
      </c>
      <c r="BM49" s="15">
        <f t="shared" si="4"/>
        <v>184.26</v>
      </c>
      <c r="BO49" s="83">
        <v>144</v>
      </c>
      <c r="BP49" s="15">
        <f t="shared" si="5"/>
        <v>162.8928</v>
      </c>
      <c r="BQ49" s="95">
        <f t="shared" si="6"/>
        <v>162.89</v>
      </c>
      <c r="HR49" s="16"/>
      <c r="HS49" s="16"/>
      <c r="HT49" s="16"/>
      <c r="HU49" s="16"/>
      <c r="HV49" s="16"/>
    </row>
    <row r="50" spans="1:230" s="15" customFormat="1" ht="114" customHeight="1">
      <c r="A50" s="64">
        <v>38</v>
      </c>
      <c r="B50" s="79" t="s">
        <v>394</v>
      </c>
      <c r="C50" s="72" t="s">
        <v>89</v>
      </c>
      <c r="D50" s="105">
        <v>1100</v>
      </c>
      <c r="E50" s="101" t="s">
        <v>245</v>
      </c>
      <c r="F50" s="71">
        <v>167.42</v>
      </c>
      <c r="G50" s="57"/>
      <c r="H50" s="47"/>
      <c r="I50" s="46" t="s">
        <v>39</v>
      </c>
      <c r="J50" s="48">
        <f>IF(I50="Less(-)",-1,1)</f>
        <v>1</v>
      </c>
      <c r="K50" s="49" t="s">
        <v>64</v>
      </c>
      <c r="L50" s="49" t="s">
        <v>7</v>
      </c>
      <c r="M50" s="58"/>
      <c r="N50" s="57"/>
      <c r="O50" s="57"/>
      <c r="P50" s="59"/>
      <c r="Q50" s="57"/>
      <c r="R50" s="57"/>
      <c r="S50" s="59"/>
      <c r="T50" s="53"/>
      <c r="U50" s="53"/>
      <c r="V50" s="53"/>
      <c r="W50" s="53"/>
      <c r="X50" s="53"/>
      <c r="Y50" s="53"/>
      <c r="Z50" s="53"/>
      <c r="AA50" s="53"/>
      <c r="AB50" s="53"/>
      <c r="AC50" s="53"/>
      <c r="AD50" s="53"/>
      <c r="AE50" s="53"/>
      <c r="AF50" s="53"/>
      <c r="AG50" s="53"/>
      <c r="AH50" s="53"/>
      <c r="AI50" s="53"/>
      <c r="AJ50" s="53"/>
      <c r="AK50" s="53"/>
      <c r="AL50" s="53"/>
      <c r="AM50" s="53"/>
      <c r="AN50" s="53"/>
      <c r="AO50" s="53"/>
      <c r="AP50" s="53"/>
      <c r="AQ50" s="53"/>
      <c r="AR50" s="53"/>
      <c r="AS50" s="53"/>
      <c r="AT50" s="53"/>
      <c r="AU50" s="53"/>
      <c r="AV50" s="53"/>
      <c r="AW50" s="53"/>
      <c r="AX50" s="53"/>
      <c r="AY50" s="53"/>
      <c r="AZ50" s="53"/>
      <c r="BA50" s="60">
        <f>total_amount_ba($B$2,$D$2,D50,F50,J50,K50,M50)</f>
        <v>184162</v>
      </c>
      <c r="BB50" s="61">
        <f>BA50+SUM(N50:AZ50)</f>
        <v>184162</v>
      </c>
      <c r="BC50" s="56" t="str">
        <f>SpellNumber(L50,BB50)</f>
        <v>INR  One Lakh Eighty Four Thousand One Hundred &amp; Sixty Two  Only</v>
      </c>
      <c r="BD50" s="70">
        <v>2673</v>
      </c>
      <c r="BE50" s="73">
        <f t="shared" si="0"/>
        <v>3023.7</v>
      </c>
      <c r="BF50" s="73">
        <f t="shared" si="1"/>
        <v>2940300</v>
      </c>
      <c r="BG50" s="73"/>
      <c r="BK50" s="15">
        <f t="shared" si="2"/>
        <v>189.39</v>
      </c>
      <c r="BL50" s="15">
        <f t="shared" si="3"/>
        <v>184.26</v>
      </c>
      <c r="BM50" s="15">
        <f t="shared" si="4"/>
        <v>189.39</v>
      </c>
      <c r="BO50" s="83">
        <v>148</v>
      </c>
      <c r="BP50" s="15">
        <f t="shared" si="5"/>
        <v>167.4176</v>
      </c>
      <c r="BQ50" s="95">
        <f t="shared" si="6"/>
        <v>167.42</v>
      </c>
      <c r="HR50" s="16"/>
      <c r="HS50" s="16"/>
      <c r="HT50" s="16"/>
      <c r="HU50" s="16"/>
      <c r="HV50" s="16"/>
    </row>
    <row r="51" spans="1:230" s="15" customFormat="1" ht="115.5" customHeight="1">
      <c r="A51" s="64">
        <v>39</v>
      </c>
      <c r="B51" s="79" t="s">
        <v>395</v>
      </c>
      <c r="C51" s="72" t="s">
        <v>90</v>
      </c>
      <c r="D51" s="105">
        <v>550</v>
      </c>
      <c r="E51" s="101" t="s">
        <v>245</v>
      </c>
      <c r="F51" s="71">
        <v>171.94</v>
      </c>
      <c r="G51" s="57"/>
      <c r="H51" s="47"/>
      <c r="I51" s="46" t="s">
        <v>39</v>
      </c>
      <c r="J51" s="48">
        <f>IF(I51="Less(-)",-1,1)</f>
        <v>1</v>
      </c>
      <c r="K51" s="49" t="s">
        <v>64</v>
      </c>
      <c r="L51" s="49" t="s">
        <v>7</v>
      </c>
      <c r="M51" s="58"/>
      <c r="N51" s="57"/>
      <c r="O51" s="57"/>
      <c r="P51" s="59"/>
      <c r="Q51" s="57"/>
      <c r="R51" s="57"/>
      <c r="S51" s="59"/>
      <c r="T51" s="53"/>
      <c r="U51" s="53"/>
      <c r="V51" s="53"/>
      <c r="W51" s="53"/>
      <c r="X51" s="53"/>
      <c r="Y51" s="53"/>
      <c r="Z51" s="53"/>
      <c r="AA51" s="53"/>
      <c r="AB51" s="53"/>
      <c r="AC51" s="53"/>
      <c r="AD51" s="53"/>
      <c r="AE51" s="53"/>
      <c r="AF51" s="53"/>
      <c r="AG51" s="53"/>
      <c r="AH51" s="53"/>
      <c r="AI51" s="53"/>
      <c r="AJ51" s="53"/>
      <c r="AK51" s="53"/>
      <c r="AL51" s="53"/>
      <c r="AM51" s="53"/>
      <c r="AN51" s="53"/>
      <c r="AO51" s="53"/>
      <c r="AP51" s="53"/>
      <c r="AQ51" s="53"/>
      <c r="AR51" s="53"/>
      <c r="AS51" s="53"/>
      <c r="AT51" s="53"/>
      <c r="AU51" s="53"/>
      <c r="AV51" s="53"/>
      <c r="AW51" s="53"/>
      <c r="AX51" s="53"/>
      <c r="AY51" s="53"/>
      <c r="AZ51" s="53"/>
      <c r="BA51" s="60">
        <f>total_amount_ba($B$2,$D$2,D51,F51,J51,K51,M51)</f>
        <v>94567</v>
      </c>
      <c r="BB51" s="61">
        <f>BA51+SUM(N51:AZ51)</f>
        <v>94567</v>
      </c>
      <c r="BC51" s="56" t="str">
        <f>SpellNumber(L51,BB51)</f>
        <v>INR  Ninety Four Thousand Five Hundred &amp; Sixty Seven  Only</v>
      </c>
      <c r="BD51" s="70">
        <v>2687</v>
      </c>
      <c r="BE51" s="73">
        <f t="shared" si="0"/>
        <v>3039.53</v>
      </c>
      <c r="BF51" s="73">
        <f t="shared" si="1"/>
        <v>1477850</v>
      </c>
      <c r="BG51" s="73"/>
      <c r="BK51" s="15">
        <f t="shared" si="2"/>
        <v>194.5</v>
      </c>
      <c r="BL51" s="15">
        <f t="shared" si="3"/>
        <v>189.39</v>
      </c>
      <c r="BM51" s="15">
        <f t="shared" si="4"/>
        <v>194.5</v>
      </c>
      <c r="BO51" s="83">
        <v>152</v>
      </c>
      <c r="BP51" s="15">
        <f t="shared" si="5"/>
        <v>171.9424</v>
      </c>
      <c r="BQ51" s="95">
        <f t="shared" si="6"/>
        <v>171.94</v>
      </c>
      <c r="HR51" s="16"/>
      <c r="HS51" s="16"/>
      <c r="HT51" s="16"/>
      <c r="HU51" s="16"/>
      <c r="HV51" s="16"/>
    </row>
    <row r="52" spans="1:230" s="15" customFormat="1" ht="116.25" customHeight="1">
      <c r="A52" s="64">
        <v>40</v>
      </c>
      <c r="B52" s="79" t="s">
        <v>396</v>
      </c>
      <c r="C52" s="72" t="s">
        <v>91</v>
      </c>
      <c r="D52" s="105">
        <v>100</v>
      </c>
      <c r="E52" s="101" t="s">
        <v>245</v>
      </c>
      <c r="F52" s="71">
        <v>176.47</v>
      </c>
      <c r="G52" s="57"/>
      <c r="H52" s="47"/>
      <c r="I52" s="46" t="s">
        <v>39</v>
      </c>
      <c r="J52" s="48">
        <f t="shared" si="7"/>
        <v>1</v>
      </c>
      <c r="K52" s="49" t="s">
        <v>64</v>
      </c>
      <c r="L52" s="49" t="s">
        <v>7</v>
      </c>
      <c r="M52" s="58"/>
      <c r="N52" s="57"/>
      <c r="O52" s="57"/>
      <c r="P52" s="59"/>
      <c r="Q52" s="57"/>
      <c r="R52" s="57"/>
      <c r="S52" s="59"/>
      <c r="T52" s="53"/>
      <c r="U52" s="53"/>
      <c r="V52" s="53"/>
      <c r="W52" s="53"/>
      <c r="X52" s="53"/>
      <c r="Y52" s="53"/>
      <c r="Z52" s="53"/>
      <c r="AA52" s="53"/>
      <c r="AB52" s="53"/>
      <c r="AC52" s="53"/>
      <c r="AD52" s="53"/>
      <c r="AE52" s="53"/>
      <c r="AF52" s="53"/>
      <c r="AG52" s="53"/>
      <c r="AH52" s="53"/>
      <c r="AI52" s="53"/>
      <c r="AJ52" s="53"/>
      <c r="AK52" s="53"/>
      <c r="AL52" s="53"/>
      <c r="AM52" s="53"/>
      <c r="AN52" s="53"/>
      <c r="AO52" s="53"/>
      <c r="AP52" s="53"/>
      <c r="AQ52" s="53"/>
      <c r="AR52" s="53"/>
      <c r="AS52" s="53"/>
      <c r="AT52" s="53"/>
      <c r="AU52" s="53"/>
      <c r="AV52" s="53"/>
      <c r="AW52" s="53"/>
      <c r="AX52" s="53"/>
      <c r="AY52" s="53"/>
      <c r="AZ52" s="53"/>
      <c r="BA52" s="60">
        <f t="shared" si="8"/>
        <v>17647</v>
      </c>
      <c r="BB52" s="61">
        <f t="shared" si="9"/>
        <v>17647</v>
      </c>
      <c r="BC52" s="56" t="str">
        <f t="shared" si="10"/>
        <v>INR  Seventeen Thousand Six Hundred &amp; Forty Seven  Only</v>
      </c>
      <c r="BD52" s="70">
        <v>2701</v>
      </c>
      <c r="BE52" s="73">
        <f t="shared" si="0"/>
        <v>3055.37</v>
      </c>
      <c r="BF52" s="73">
        <f t="shared" si="1"/>
        <v>270100</v>
      </c>
      <c r="BG52" s="73"/>
      <c r="BK52" s="15">
        <f t="shared" si="2"/>
        <v>199.62</v>
      </c>
      <c r="BL52" s="15">
        <f t="shared" si="3"/>
        <v>194.5</v>
      </c>
      <c r="BM52" s="15">
        <f t="shared" si="4"/>
        <v>199.62</v>
      </c>
      <c r="BO52" s="83">
        <v>156</v>
      </c>
      <c r="BP52" s="15">
        <f t="shared" si="5"/>
        <v>176.4672</v>
      </c>
      <c r="BQ52" s="95">
        <f t="shared" si="6"/>
        <v>176.47</v>
      </c>
      <c r="HR52" s="16"/>
      <c r="HS52" s="16"/>
      <c r="HT52" s="16"/>
      <c r="HU52" s="16"/>
      <c r="HV52" s="16"/>
    </row>
    <row r="53" spans="1:230" s="15" customFormat="1" ht="57" customHeight="1">
      <c r="A53" s="64">
        <v>41</v>
      </c>
      <c r="B53" s="79" t="s">
        <v>397</v>
      </c>
      <c r="C53" s="72" t="s">
        <v>92</v>
      </c>
      <c r="D53" s="105">
        <v>260.415</v>
      </c>
      <c r="E53" s="101" t="s">
        <v>245</v>
      </c>
      <c r="F53" s="71">
        <v>38.46</v>
      </c>
      <c r="G53" s="57"/>
      <c r="H53" s="47"/>
      <c r="I53" s="46" t="s">
        <v>39</v>
      </c>
      <c r="J53" s="48">
        <f>IF(I53="Less(-)",-1,1)</f>
        <v>1</v>
      </c>
      <c r="K53" s="49" t="s">
        <v>64</v>
      </c>
      <c r="L53" s="49" t="s">
        <v>7</v>
      </c>
      <c r="M53" s="58"/>
      <c r="N53" s="57"/>
      <c r="O53" s="57"/>
      <c r="P53" s="59"/>
      <c r="Q53" s="57"/>
      <c r="R53" s="57"/>
      <c r="S53" s="59"/>
      <c r="T53" s="53"/>
      <c r="U53" s="53"/>
      <c r="V53" s="53"/>
      <c r="W53" s="53"/>
      <c r="X53" s="53"/>
      <c r="Y53" s="53"/>
      <c r="Z53" s="53"/>
      <c r="AA53" s="53"/>
      <c r="AB53" s="53"/>
      <c r="AC53" s="53"/>
      <c r="AD53" s="53"/>
      <c r="AE53" s="53"/>
      <c r="AF53" s="53"/>
      <c r="AG53" s="53"/>
      <c r="AH53" s="53"/>
      <c r="AI53" s="53"/>
      <c r="AJ53" s="53"/>
      <c r="AK53" s="53"/>
      <c r="AL53" s="53"/>
      <c r="AM53" s="53"/>
      <c r="AN53" s="53"/>
      <c r="AO53" s="53"/>
      <c r="AP53" s="53"/>
      <c r="AQ53" s="53"/>
      <c r="AR53" s="53"/>
      <c r="AS53" s="53"/>
      <c r="AT53" s="53"/>
      <c r="AU53" s="53"/>
      <c r="AV53" s="53"/>
      <c r="AW53" s="53"/>
      <c r="AX53" s="53"/>
      <c r="AY53" s="53"/>
      <c r="AZ53" s="53"/>
      <c r="BA53" s="60">
        <f>total_amount_ba($B$2,$D$2,D53,F53,J53,K53,M53)</f>
        <v>10015.56</v>
      </c>
      <c r="BB53" s="61">
        <f>BA53+SUM(N53:AZ53)</f>
        <v>10015.56</v>
      </c>
      <c r="BC53" s="56" t="str">
        <f>SpellNumber(L53,BB53)</f>
        <v>INR  Ten Thousand  &amp;Fifteen  and Paise Fifty Six Only</v>
      </c>
      <c r="BD53" s="70">
        <v>497</v>
      </c>
      <c r="BE53" s="73">
        <f t="shared" si="0"/>
        <v>562.21</v>
      </c>
      <c r="BF53" s="73">
        <f t="shared" si="1"/>
        <v>129426.26</v>
      </c>
      <c r="BG53" s="73"/>
      <c r="BK53" s="15">
        <f t="shared" si="2"/>
        <v>43.51</v>
      </c>
      <c r="BL53" s="15">
        <f t="shared" si="3"/>
        <v>199.62</v>
      </c>
      <c r="BM53" s="15">
        <f t="shared" si="4"/>
        <v>43.51</v>
      </c>
      <c r="BO53" s="83">
        <v>34</v>
      </c>
      <c r="BP53" s="15">
        <f t="shared" si="5"/>
        <v>38.4608</v>
      </c>
      <c r="BQ53" s="95">
        <f t="shared" si="6"/>
        <v>38.46</v>
      </c>
      <c r="HR53" s="16"/>
      <c r="HS53" s="16"/>
      <c r="HT53" s="16"/>
      <c r="HU53" s="16"/>
      <c r="HV53" s="16"/>
    </row>
    <row r="54" spans="1:230" s="15" customFormat="1" ht="45.75" customHeight="1">
      <c r="A54" s="64">
        <v>42</v>
      </c>
      <c r="B54" s="79" t="s">
        <v>398</v>
      </c>
      <c r="C54" s="72" t="s">
        <v>93</v>
      </c>
      <c r="D54" s="105">
        <v>2400</v>
      </c>
      <c r="E54" s="101" t="s">
        <v>245</v>
      </c>
      <c r="F54" s="71">
        <v>67.87</v>
      </c>
      <c r="G54" s="57"/>
      <c r="H54" s="47"/>
      <c r="I54" s="46" t="s">
        <v>39</v>
      </c>
      <c r="J54" s="48">
        <f>IF(I54="Less(-)",-1,1)</f>
        <v>1</v>
      </c>
      <c r="K54" s="49" t="s">
        <v>64</v>
      </c>
      <c r="L54" s="49" t="s">
        <v>7</v>
      </c>
      <c r="M54" s="58"/>
      <c r="N54" s="57"/>
      <c r="O54" s="57"/>
      <c r="P54" s="59"/>
      <c r="Q54" s="57"/>
      <c r="R54" s="57"/>
      <c r="S54" s="59"/>
      <c r="T54" s="53"/>
      <c r="U54" s="53"/>
      <c r="V54" s="53"/>
      <c r="W54" s="53"/>
      <c r="X54" s="53"/>
      <c r="Y54" s="53"/>
      <c r="Z54" s="53"/>
      <c r="AA54" s="53"/>
      <c r="AB54" s="53"/>
      <c r="AC54" s="53"/>
      <c r="AD54" s="53"/>
      <c r="AE54" s="53"/>
      <c r="AF54" s="53"/>
      <c r="AG54" s="53"/>
      <c r="AH54" s="53"/>
      <c r="AI54" s="53"/>
      <c r="AJ54" s="53"/>
      <c r="AK54" s="53"/>
      <c r="AL54" s="53"/>
      <c r="AM54" s="53"/>
      <c r="AN54" s="53"/>
      <c r="AO54" s="53"/>
      <c r="AP54" s="53"/>
      <c r="AQ54" s="53"/>
      <c r="AR54" s="53"/>
      <c r="AS54" s="53"/>
      <c r="AT54" s="53"/>
      <c r="AU54" s="53"/>
      <c r="AV54" s="53"/>
      <c r="AW54" s="53"/>
      <c r="AX54" s="53"/>
      <c r="AY54" s="53"/>
      <c r="AZ54" s="53"/>
      <c r="BA54" s="60">
        <f>total_amount_ba($B$2,$D$2,D54,F54,J54,K54,M54)</f>
        <v>162888</v>
      </c>
      <c r="BB54" s="61">
        <f>BA54+SUM(N54:AZ54)</f>
        <v>162888</v>
      </c>
      <c r="BC54" s="56" t="str">
        <f>SpellNumber(L54,BB54)</f>
        <v>INR  One Lakh Sixty Two Thousand Eight Hundred &amp; Eighty Eight  Only</v>
      </c>
      <c r="BD54" s="70">
        <v>2763</v>
      </c>
      <c r="BE54" s="73">
        <f t="shared" si="0"/>
        <v>3125.51</v>
      </c>
      <c r="BF54" s="73">
        <f t="shared" si="1"/>
        <v>6631200</v>
      </c>
      <c r="BG54" s="73"/>
      <c r="BK54" s="15">
        <f t="shared" si="2"/>
        <v>76.77</v>
      </c>
      <c r="BL54" s="15">
        <f t="shared" si="3"/>
        <v>43.51</v>
      </c>
      <c r="BM54" s="15">
        <f t="shared" si="4"/>
        <v>76.77</v>
      </c>
      <c r="BO54" s="83">
        <v>60</v>
      </c>
      <c r="BP54" s="15">
        <f t="shared" si="5"/>
        <v>67.872</v>
      </c>
      <c r="BQ54" s="95">
        <f t="shared" si="6"/>
        <v>67.87</v>
      </c>
      <c r="HR54" s="16"/>
      <c r="HS54" s="16"/>
      <c r="HT54" s="16"/>
      <c r="HU54" s="16"/>
      <c r="HV54" s="16"/>
    </row>
    <row r="55" spans="1:230" s="15" customFormat="1" ht="117" customHeight="1">
      <c r="A55" s="64">
        <v>43</v>
      </c>
      <c r="B55" s="79" t="s">
        <v>640</v>
      </c>
      <c r="C55" s="72" t="s">
        <v>94</v>
      </c>
      <c r="D55" s="105">
        <v>2850</v>
      </c>
      <c r="E55" s="101" t="s">
        <v>245</v>
      </c>
      <c r="F55" s="71">
        <v>50</v>
      </c>
      <c r="G55" s="57"/>
      <c r="H55" s="47"/>
      <c r="I55" s="46" t="s">
        <v>39</v>
      </c>
      <c r="J55" s="48">
        <f>IF(I55="Less(-)",-1,1)</f>
        <v>1</v>
      </c>
      <c r="K55" s="49" t="s">
        <v>64</v>
      </c>
      <c r="L55" s="49" t="s">
        <v>7</v>
      </c>
      <c r="M55" s="58"/>
      <c r="N55" s="57"/>
      <c r="O55" s="57"/>
      <c r="P55" s="59"/>
      <c r="Q55" s="57"/>
      <c r="R55" s="57"/>
      <c r="S55" s="59"/>
      <c r="T55" s="53"/>
      <c r="U55" s="53"/>
      <c r="V55" s="53"/>
      <c r="W55" s="53"/>
      <c r="X55" s="53"/>
      <c r="Y55" s="53"/>
      <c r="Z55" s="53"/>
      <c r="AA55" s="53"/>
      <c r="AB55" s="53"/>
      <c r="AC55" s="53"/>
      <c r="AD55" s="53"/>
      <c r="AE55" s="53"/>
      <c r="AF55" s="53"/>
      <c r="AG55" s="53"/>
      <c r="AH55" s="53"/>
      <c r="AI55" s="53"/>
      <c r="AJ55" s="53"/>
      <c r="AK55" s="53"/>
      <c r="AL55" s="53"/>
      <c r="AM55" s="53"/>
      <c r="AN55" s="53"/>
      <c r="AO55" s="53"/>
      <c r="AP55" s="53"/>
      <c r="AQ55" s="53"/>
      <c r="AR55" s="53"/>
      <c r="AS55" s="53"/>
      <c r="AT55" s="53"/>
      <c r="AU55" s="53"/>
      <c r="AV55" s="53"/>
      <c r="AW55" s="53"/>
      <c r="AX55" s="53"/>
      <c r="AY55" s="53"/>
      <c r="AZ55" s="53"/>
      <c r="BA55" s="60">
        <f>total_amount_ba($B$2,$D$2,D55,F55,J55,K55,M55)</f>
        <v>142500</v>
      </c>
      <c r="BB55" s="61">
        <f>BA55+SUM(N55:AZ55)</f>
        <v>142500</v>
      </c>
      <c r="BC55" s="56" t="str">
        <f>SpellNumber(L55,BB55)</f>
        <v>INR  One Lakh Forty Two Thousand Five Hundred    Only</v>
      </c>
      <c r="BD55" s="70">
        <v>2777</v>
      </c>
      <c r="BE55" s="73">
        <f t="shared" si="0"/>
        <v>3141.34</v>
      </c>
      <c r="BF55" s="73">
        <f t="shared" si="1"/>
        <v>7914450</v>
      </c>
      <c r="BG55" s="73"/>
      <c r="BK55" s="15">
        <f t="shared" si="2"/>
        <v>56.56</v>
      </c>
      <c r="BL55" s="15">
        <f t="shared" si="3"/>
        <v>76.77</v>
      </c>
      <c r="BM55" s="15">
        <f t="shared" si="4"/>
        <v>56.56</v>
      </c>
      <c r="BO55" s="83">
        <v>44.2</v>
      </c>
      <c r="BP55" s="15">
        <f t="shared" si="5"/>
        <v>49.99904</v>
      </c>
      <c r="BQ55" s="95">
        <f t="shared" si="6"/>
        <v>50</v>
      </c>
      <c r="HR55" s="16"/>
      <c r="HS55" s="16"/>
      <c r="HT55" s="16"/>
      <c r="HU55" s="16"/>
      <c r="HV55" s="16"/>
    </row>
    <row r="56" spans="1:230" s="15" customFormat="1" ht="57.75" customHeight="1">
      <c r="A56" s="64">
        <v>44</v>
      </c>
      <c r="B56" s="79" t="s">
        <v>641</v>
      </c>
      <c r="C56" s="72" t="s">
        <v>95</v>
      </c>
      <c r="D56" s="105">
        <v>2850</v>
      </c>
      <c r="E56" s="101" t="s">
        <v>245</v>
      </c>
      <c r="F56" s="71">
        <v>79.18</v>
      </c>
      <c r="G56" s="57"/>
      <c r="H56" s="47"/>
      <c r="I56" s="46" t="s">
        <v>39</v>
      </c>
      <c r="J56" s="48">
        <f>IF(I56="Less(-)",-1,1)</f>
        <v>1</v>
      </c>
      <c r="K56" s="49" t="s">
        <v>64</v>
      </c>
      <c r="L56" s="49" t="s">
        <v>7</v>
      </c>
      <c r="M56" s="58"/>
      <c r="N56" s="57"/>
      <c r="O56" s="57"/>
      <c r="P56" s="59"/>
      <c r="Q56" s="57"/>
      <c r="R56" s="57"/>
      <c r="S56" s="59"/>
      <c r="T56" s="53"/>
      <c r="U56" s="53"/>
      <c r="V56" s="53"/>
      <c r="W56" s="53"/>
      <c r="X56" s="53"/>
      <c r="Y56" s="53"/>
      <c r="Z56" s="53"/>
      <c r="AA56" s="53"/>
      <c r="AB56" s="53"/>
      <c r="AC56" s="53"/>
      <c r="AD56" s="53"/>
      <c r="AE56" s="53"/>
      <c r="AF56" s="53"/>
      <c r="AG56" s="53"/>
      <c r="AH56" s="53"/>
      <c r="AI56" s="53"/>
      <c r="AJ56" s="53"/>
      <c r="AK56" s="53"/>
      <c r="AL56" s="53"/>
      <c r="AM56" s="53"/>
      <c r="AN56" s="53"/>
      <c r="AO56" s="53"/>
      <c r="AP56" s="53"/>
      <c r="AQ56" s="53"/>
      <c r="AR56" s="53"/>
      <c r="AS56" s="53"/>
      <c r="AT56" s="53"/>
      <c r="AU56" s="53"/>
      <c r="AV56" s="53"/>
      <c r="AW56" s="53"/>
      <c r="AX56" s="53"/>
      <c r="AY56" s="53"/>
      <c r="AZ56" s="53"/>
      <c r="BA56" s="60">
        <f>total_amount_ba($B$2,$D$2,D56,F56,J56,K56,M56)</f>
        <v>225663</v>
      </c>
      <c r="BB56" s="61">
        <f>BA56+SUM(N56:AZ56)</f>
        <v>225663</v>
      </c>
      <c r="BC56" s="56" t="str">
        <f>SpellNumber(L56,BB56)</f>
        <v>INR  Two Lakh Twenty Five Thousand Six Hundred &amp; Sixty Three  Only</v>
      </c>
      <c r="BD56" s="70">
        <v>2791</v>
      </c>
      <c r="BE56" s="73">
        <f t="shared" si="0"/>
        <v>3157.18</v>
      </c>
      <c r="BF56" s="73">
        <f t="shared" si="1"/>
        <v>7954350</v>
      </c>
      <c r="BG56" s="73"/>
      <c r="BK56" s="15">
        <f t="shared" si="2"/>
        <v>89.57</v>
      </c>
      <c r="BL56" s="15">
        <f t="shared" si="3"/>
        <v>56.56</v>
      </c>
      <c r="BM56" s="15">
        <f t="shared" si="4"/>
        <v>89.57</v>
      </c>
      <c r="BO56" s="83">
        <v>70</v>
      </c>
      <c r="BP56" s="15">
        <f t="shared" si="5"/>
        <v>79.184</v>
      </c>
      <c r="BQ56" s="95">
        <f t="shared" si="6"/>
        <v>79.18</v>
      </c>
      <c r="HR56" s="16"/>
      <c r="HS56" s="16"/>
      <c r="HT56" s="16"/>
      <c r="HU56" s="16"/>
      <c r="HV56" s="16"/>
    </row>
    <row r="57" spans="1:230" s="15" customFormat="1" ht="60" customHeight="1">
      <c r="A57" s="64">
        <v>45</v>
      </c>
      <c r="B57" s="79" t="s">
        <v>642</v>
      </c>
      <c r="C57" s="72" t="s">
        <v>96</v>
      </c>
      <c r="D57" s="105">
        <v>820</v>
      </c>
      <c r="E57" s="101" t="s">
        <v>245</v>
      </c>
      <c r="F57" s="71">
        <v>22.64</v>
      </c>
      <c r="G57" s="57"/>
      <c r="H57" s="47"/>
      <c r="I57" s="46" t="s">
        <v>39</v>
      </c>
      <c r="J57" s="48">
        <f t="shared" si="7"/>
        <v>1</v>
      </c>
      <c r="K57" s="49" t="s">
        <v>64</v>
      </c>
      <c r="L57" s="49" t="s">
        <v>7</v>
      </c>
      <c r="M57" s="58"/>
      <c r="N57" s="57"/>
      <c r="O57" s="57"/>
      <c r="P57" s="59"/>
      <c r="Q57" s="57"/>
      <c r="R57" s="57"/>
      <c r="S57" s="59"/>
      <c r="T57" s="53"/>
      <c r="U57" s="53"/>
      <c r="V57" s="53"/>
      <c r="W57" s="53"/>
      <c r="X57" s="53"/>
      <c r="Y57" s="53"/>
      <c r="Z57" s="53"/>
      <c r="AA57" s="53"/>
      <c r="AB57" s="53"/>
      <c r="AC57" s="53"/>
      <c r="AD57" s="53"/>
      <c r="AE57" s="53"/>
      <c r="AF57" s="53"/>
      <c r="AG57" s="53"/>
      <c r="AH57" s="53"/>
      <c r="AI57" s="53"/>
      <c r="AJ57" s="53"/>
      <c r="AK57" s="53"/>
      <c r="AL57" s="53"/>
      <c r="AM57" s="53"/>
      <c r="AN57" s="53"/>
      <c r="AO57" s="53"/>
      <c r="AP57" s="53"/>
      <c r="AQ57" s="53"/>
      <c r="AR57" s="53"/>
      <c r="AS57" s="53"/>
      <c r="AT57" s="53"/>
      <c r="AU57" s="53"/>
      <c r="AV57" s="53"/>
      <c r="AW57" s="53"/>
      <c r="AX57" s="53"/>
      <c r="AY57" s="53"/>
      <c r="AZ57" s="53"/>
      <c r="BA57" s="60">
        <f t="shared" si="8"/>
        <v>18564.8</v>
      </c>
      <c r="BB57" s="61">
        <f t="shared" si="9"/>
        <v>18564.8</v>
      </c>
      <c r="BC57" s="56" t="str">
        <f t="shared" si="10"/>
        <v>INR  Eighteen Thousand Five Hundred &amp; Sixty Four  and Paise Eighty Only</v>
      </c>
      <c r="BD57" s="71">
        <v>2805</v>
      </c>
      <c r="BE57" s="73">
        <f t="shared" si="0"/>
        <v>3173.02</v>
      </c>
      <c r="BF57" s="73">
        <f t="shared" si="1"/>
        <v>2300100</v>
      </c>
      <c r="BG57" s="73"/>
      <c r="BK57" s="15">
        <f t="shared" si="2"/>
        <v>25.61</v>
      </c>
      <c r="BL57" s="15">
        <f t="shared" si="3"/>
        <v>89.57</v>
      </c>
      <c r="BM57" s="15">
        <f t="shared" si="4"/>
        <v>25.61</v>
      </c>
      <c r="BO57" s="83">
        <v>20.01</v>
      </c>
      <c r="BP57" s="15">
        <f t="shared" si="5"/>
        <v>22.635312</v>
      </c>
      <c r="BQ57" s="95">
        <f t="shared" si="6"/>
        <v>22.64</v>
      </c>
      <c r="HR57" s="16"/>
      <c r="HS57" s="16"/>
      <c r="HT57" s="16"/>
      <c r="HU57" s="16"/>
      <c r="HV57" s="16"/>
    </row>
    <row r="58" spans="1:230" s="15" customFormat="1" ht="126" customHeight="1">
      <c r="A58" s="64">
        <v>46</v>
      </c>
      <c r="B58" s="79" t="s">
        <v>399</v>
      </c>
      <c r="C58" s="72" t="s">
        <v>97</v>
      </c>
      <c r="D58" s="105">
        <v>800</v>
      </c>
      <c r="E58" s="101" t="s">
        <v>356</v>
      </c>
      <c r="F58" s="71">
        <v>51.02</v>
      </c>
      <c r="G58" s="57"/>
      <c r="H58" s="47"/>
      <c r="I58" s="46" t="s">
        <v>39</v>
      </c>
      <c r="J58" s="48">
        <f t="shared" si="7"/>
        <v>1</v>
      </c>
      <c r="K58" s="49" t="s">
        <v>64</v>
      </c>
      <c r="L58" s="49" t="s">
        <v>7</v>
      </c>
      <c r="M58" s="58"/>
      <c r="N58" s="57"/>
      <c r="O58" s="57"/>
      <c r="P58" s="59"/>
      <c r="Q58" s="57"/>
      <c r="R58" s="57"/>
      <c r="S58" s="59"/>
      <c r="T58" s="53"/>
      <c r="U58" s="53"/>
      <c r="V58" s="53"/>
      <c r="W58" s="53"/>
      <c r="X58" s="53"/>
      <c r="Y58" s="53"/>
      <c r="Z58" s="53"/>
      <c r="AA58" s="53"/>
      <c r="AB58" s="53"/>
      <c r="AC58" s="53"/>
      <c r="AD58" s="53"/>
      <c r="AE58" s="53"/>
      <c r="AF58" s="53"/>
      <c r="AG58" s="53"/>
      <c r="AH58" s="53"/>
      <c r="AI58" s="53"/>
      <c r="AJ58" s="53"/>
      <c r="AK58" s="53"/>
      <c r="AL58" s="53"/>
      <c r="AM58" s="53"/>
      <c r="AN58" s="53"/>
      <c r="AO58" s="53"/>
      <c r="AP58" s="53"/>
      <c r="AQ58" s="53"/>
      <c r="AR58" s="53"/>
      <c r="AS58" s="53"/>
      <c r="AT58" s="53"/>
      <c r="AU58" s="53"/>
      <c r="AV58" s="53"/>
      <c r="AW58" s="53"/>
      <c r="AX58" s="53"/>
      <c r="AY58" s="53"/>
      <c r="AZ58" s="53"/>
      <c r="BA58" s="60">
        <f t="shared" si="8"/>
        <v>40816</v>
      </c>
      <c r="BB58" s="61">
        <f t="shared" si="9"/>
        <v>40816</v>
      </c>
      <c r="BC58" s="56" t="str">
        <f t="shared" si="10"/>
        <v>INR  Forty Thousand Eight Hundred &amp; Sixteen  Only</v>
      </c>
      <c r="BD58" s="71">
        <v>75453</v>
      </c>
      <c r="BE58" s="73">
        <f t="shared" si="0"/>
        <v>85352.43</v>
      </c>
      <c r="BF58" s="73">
        <f t="shared" si="1"/>
        <v>60362400</v>
      </c>
      <c r="BG58" s="73"/>
      <c r="BK58" s="15">
        <f t="shared" si="2"/>
        <v>57.71</v>
      </c>
      <c r="BL58" s="15">
        <f t="shared" si="3"/>
        <v>25.61</v>
      </c>
      <c r="BM58" s="15">
        <f t="shared" si="4"/>
        <v>57.71</v>
      </c>
      <c r="BO58" s="83">
        <v>45.1</v>
      </c>
      <c r="BP58" s="15">
        <f t="shared" si="5"/>
        <v>51.01712</v>
      </c>
      <c r="BQ58" s="95">
        <f t="shared" si="6"/>
        <v>51.02</v>
      </c>
      <c r="HR58" s="16"/>
      <c r="HS58" s="16"/>
      <c r="HT58" s="16"/>
      <c r="HU58" s="16"/>
      <c r="HV58" s="16"/>
    </row>
    <row r="59" spans="1:230" s="15" customFormat="1" ht="129" customHeight="1">
      <c r="A59" s="64">
        <v>47</v>
      </c>
      <c r="B59" s="79" t="s">
        <v>400</v>
      </c>
      <c r="C59" s="72" t="s">
        <v>98</v>
      </c>
      <c r="D59" s="105">
        <v>400</v>
      </c>
      <c r="E59" s="101" t="s">
        <v>356</v>
      </c>
      <c r="F59" s="71">
        <v>51.82</v>
      </c>
      <c r="G59" s="57"/>
      <c r="H59" s="47"/>
      <c r="I59" s="46" t="s">
        <v>39</v>
      </c>
      <c r="J59" s="48">
        <f>IF(I59="Less(-)",-1,1)</f>
        <v>1</v>
      </c>
      <c r="K59" s="49" t="s">
        <v>64</v>
      </c>
      <c r="L59" s="49" t="s">
        <v>7</v>
      </c>
      <c r="M59" s="58"/>
      <c r="N59" s="57"/>
      <c r="O59" s="57"/>
      <c r="P59" s="59"/>
      <c r="Q59" s="57"/>
      <c r="R59" s="57"/>
      <c r="S59" s="59"/>
      <c r="T59" s="53"/>
      <c r="U59" s="53"/>
      <c r="V59" s="53"/>
      <c r="W59" s="53"/>
      <c r="X59" s="53"/>
      <c r="Y59" s="53"/>
      <c r="Z59" s="53"/>
      <c r="AA59" s="53"/>
      <c r="AB59" s="53"/>
      <c r="AC59" s="53"/>
      <c r="AD59" s="53"/>
      <c r="AE59" s="53"/>
      <c r="AF59" s="53"/>
      <c r="AG59" s="53"/>
      <c r="AH59" s="53"/>
      <c r="AI59" s="53"/>
      <c r="AJ59" s="53"/>
      <c r="AK59" s="53"/>
      <c r="AL59" s="53"/>
      <c r="AM59" s="53"/>
      <c r="AN59" s="53"/>
      <c r="AO59" s="53"/>
      <c r="AP59" s="53"/>
      <c r="AQ59" s="53"/>
      <c r="AR59" s="53"/>
      <c r="AS59" s="53"/>
      <c r="AT59" s="53"/>
      <c r="AU59" s="53"/>
      <c r="AV59" s="53"/>
      <c r="AW59" s="53"/>
      <c r="AX59" s="53"/>
      <c r="AY59" s="53"/>
      <c r="AZ59" s="53"/>
      <c r="BA59" s="60">
        <f>total_amount_ba($B$2,$D$2,D59,F59,J59,K59,M59)</f>
        <v>20728</v>
      </c>
      <c r="BB59" s="61">
        <f>BA59+SUM(N59:AZ59)</f>
        <v>20728</v>
      </c>
      <c r="BC59" s="56" t="str">
        <f>SpellNumber(L59,BB59)</f>
        <v>INR  Twenty Thousand Seven Hundred &amp; Twenty Eight  Only</v>
      </c>
      <c r="BD59" s="70">
        <v>766</v>
      </c>
      <c r="BE59" s="73">
        <f t="shared" si="0"/>
        <v>866.5</v>
      </c>
      <c r="BF59" s="73">
        <f t="shared" si="1"/>
        <v>306400</v>
      </c>
      <c r="BG59" s="73"/>
      <c r="BK59" s="15">
        <f t="shared" si="2"/>
        <v>58.62</v>
      </c>
      <c r="BL59" s="15">
        <f t="shared" si="3"/>
        <v>57.71</v>
      </c>
      <c r="BM59" s="15">
        <f t="shared" si="4"/>
        <v>58.62</v>
      </c>
      <c r="BO59" s="83">
        <v>45.81</v>
      </c>
      <c r="BP59" s="15">
        <f t="shared" si="5"/>
        <v>51.820272</v>
      </c>
      <c r="BQ59" s="95">
        <f t="shared" si="6"/>
        <v>51.82</v>
      </c>
      <c r="HR59" s="16"/>
      <c r="HS59" s="16"/>
      <c r="HT59" s="16"/>
      <c r="HU59" s="16"/>
      <c r="HV59" s="16"/>
    </row>
    <row r="60" spans="1:230" s="15" customFormat="1" ht="135.75" customHeight="1">
      <c r="A60" s="64">
        <v>48</v>
      </c>
      <c r="B60" s="79" t="s">
        <v>401</v>
      </c>
      <c r="C60" s="72" t="s">
        <v>99</v>
      </c>
      <c r="D60" s="105">
        <v>370</v>
      </c>
      <c r="E60" s="101" t="s">
        <v>356</v>
      </c>
      <c r="F60" s="71">
        <v>52.62</v>
      </c>
      <c r="G60" s="57"/>
      <c r="H60" s="47"/>
      <c r="I60" s="46" t="s">
        <v>39</v>
      </c>
      <c r="J60" s="48">
        <f>IF(I60="Less(-)",-1,1)</f>
        <v>1</v>
      </c>
      <c r="K60" s="49" t="s">
        <v>64</v>
      </c>
      <c r="L60" s="49" t="s">
        <v>7</v>
      </c>
      <c r="M60" s="58"/>
      <c r="N60" s="57"/>
      <c r="O60" s="57"/>
      <c r="P60" s="59"/>
      <c r="Q60" s="57"/>
      <c r="R60" s="57"/>
      <c r="S60" s="59"/>
      <c r="T60" s="53"/>
      <c r="U60" s="53"/>
      <c r="V60" s="53"/>
      <c r="W60" s="53"/>
      <c r="X60" s="53"/>
      <c r="Y60" s="53"/>
      <c r="Z60" s="53"/>
      <c r="AA60" s="53"/>
      <c r="AB60" s="53"/>
      <c r="AC60" s="53"/>
      <c r="AD60" s="53"/>
      <c r="AE60" s="53"/>
      <c r="AF60" s="53"/>
      <c r="AG60" s="53"/>
      <c r="AH60" s="53"/>
      <c r="AI60" s="53"/>
      <c r="AJ60" s="53"/>
      <c r="AK60" s="53"/>
      <c r="AL60" s="53"/>
      <c r="AM60" s="53"/>
      <c r="AN60" s="53"/>
      <c r="AO60" s="53"/>
      <c r="AP60" s="53"/>
      <c r="AQ60" s="53"/>
      <c r="AR60" s="53"/>
      <c r="AS60" s="53"/>
      <c r="AT60" s="53"/>
      <c r="AU60" s="53"/>
      <c r="AV60" s="53"/>
      <c r="AW60" s="53"/>
      <c r="AX60" s="53"/>
      <c r="AY60" s="53"/>
      <c r="AZ60" s="53"/>
      <c r="BA60" s="60">
        <f>total_amount_ba($B$2,$D$2,D60,F60,J60,K60,M60)</f>
        <v>19469.4</v>
      </c>
      <c r="BB60" s="61">
        <f>BA60+SUM(N60:AZ60)</f>
        <v>19469.4</v>
      </c>
      <c r="BC60" s="56" t="str">
        <f>SpellNumber(L60,BB60)</f>
        <v>INR  Nineteen Thousand Four Hundred &amp; Sixty Nine  and Paise Forty Only</v>
      </c>
      <c r="BD60" s="70">
        <v>394</v>
      </c>
      <c r="BE60" s="73">
        <f t="shared" si="0"/>
        <v>445.69</v>
      </c>
      <c r="BF60" s="73">
        <f t="shared" si="1"/>
        <v>145780</v>
      </c>
      <c r="BG60" s="73"/>
      <c r="BK60" s="15">
        <f t="shared" si="2"/>
        <v>59.52</v>
      </c>
      <c r="BL60" s="15">
        <f t="shared" si="3"/>
        <v>58.62</v>
      </c>
      <c r="BM60" s="15">
        <f t="shared" si="4"/>
        <v>59.52</v>
      </c>
      <c r="BO60" s="83">
        <v>46.52</v>
      </c>
      <c r="BP60" s="15">
        <f t="shared" si="5"/>
        <v>52.623424</v>
      </c>
      <c r="BQ60" s="95">
        <f t="shared" si="6"/>
        <v>52.62</v>
      </c>
      <c r="HR60" s="16"/>
      <c r="HS60" s="16"/>
      <c r="HT60" s="16"/>
      <c r="HU60" s="16"/>
      <c r="HV60" s="16"/>
    </row>
    <row r="61" spans="1:230" s="15" customFormat="1" ht="133.5" customHeight="1">
      <c r="A61" s="64">
        <v>49</v>
      </c>
      <c r="B61" s="79" t="s">
        <v>402</v>
      </c>
      <c r="C61" s="72" t="s">
        <v>100</v>
      </c>
      <c r="D61" s="105">
        <v>80</v>
      </c>
      <c r="E61" s="101" t="s">
        <v>356</v>
      </c>
      <c r="F61" s="71">
        <v>53.43</v>
      </c>
      <c r="G61" s="57"/>
      <c r="H61" s="47"/>
      <c r="I61" s="46" t="s">
        <v>39</v>
      </c>
      <c r="J61" s="48">
        <f>IF(I61="Less(-)",-1,1)</f>
        <v>1</v>
      </c>
      <c r="K61" s="49" t="s">
        <v>64</v>
      </c>
      <c r="L61" s="49" t="s">
        <v>7</v>
      </c>
      <c r="M61" s="58"/>
      <c r="N61" s="57"/>
      <c r="O61" s="57"/>
      <c r="P61" s="59"/>
      <c r="Q61" s="57"/>
      <c r="R61" s="57"/>
      <c r="S61" s="59"/>
      <c r="T61" s="53"/>
      <c r="U61" s="53"/>
      <c r="V61" s="53"/>
      <c r="W61" s="53"/>
      <c r="X61" s="53"/>
      <c r="Y61" s="53"/>
      <c r="Z61" s="53"/>
      <c r="AA61" s="53"/>
      <c r="AB61" s="53"/>
      <c r="AC61" s="53"/>
      <c r="AD61" s="53"/>
      <c r="AE61" s="53"/>
      <c r="AF61" s="53"/>
      <c r="AG61" s="53"/>
      <c r="AH61" s="53"/>
      <c r="AI61" s="53"/>
      <c r="AJ61" s="53"/>
      <c r="AK61" s="53"/>
      <c r="AL61" s="53"/>
      <c r="AM61" s="53"/>
      <c r="AN61" s="53"/>
      <c r="AO61" s="53"/>
      <c r="AP61" s="53"/>
      <c r="AQ61" s="53"/>
      <c r="AR61" s="53"/>
      <c r="AS61" s="53"/>
      <c r="AT61" s="53"/>
      <c r="AU61" s="53"/>
      <c r="AV61" s="53"/>
      <c r="AW61" s="53"/>
      <c r="AX61" s="53"/>
      <c r="AY61" s="53"/>
      <c r="AZ61" s="53"/>
      <c r="BA61" s="60">
        <f>total_amount_ba($B$2,$D$2,D61,F61,J61,K61,M61)</f>
        <v>4274.4</v>
      </c>
      <c r="BB61" s="61">
        <f>BA61+SUM(N61:AZ61)</f>
        <v>4274.4</v>
      </c>
      <c r="BC61" s="56" t="str">
        <f>SpellNumber(L61,BB61)</f>
        <v>INR  Four Thousand Two Hundred &amp; Seventy Four  and Paise Forty Only</v>
      </c>
      <c r="BD61" s="70">
        <v>342</v>
      </c>
      <c r="BE61" s="73">
        <f t="shared" si="0"/>
        <v>386.87</v>
      </c>
      <c r="BF61" s="73">
        <f t="shared" si="1"/>
        <v>27360</v>
      </c>
      <c r="BG61" s="73"/>
      <c r="BK61" s="15">
        <f t="shared" si="2"/>
        <v>60.44</v>
      </c>
      <c r="BL61" s="15">
        <f t="shared" si="3"/>
        <v>59.52</v>
      </c>
      <c r="BM61" s="15">
        <f t="shared" si="4"/>
        <v>60.44</v>
      </c>
      <c r="BO61" s="83">
        <v>47.23</v>
      </c>
      <c r="BP61" s="15">
        <f t="shared" si="5"/>
        <v>53.426576</v>
      </c>
      <c r="BQ61" s="95">
        <f t="shared" si="6"/>
        <v>53.43</v>
      </c>
      <c r="HR61" s="16"/>
      <c r="HS61" s="16"/>
      <c r="HT61" s="16"/>
      <c r="HU61" s="16"/>
      <c r="HV61" s="16"/>
    </row>
    <row r="62" spans="1:230" s="15" customFormat="1" ht="128.25">
      <c r="A62" s="64">
        <v>50</v>
      </c>
      <c r="B62" s="79" t="s">
        <v>403</v>
      </c>
      <c r="C62" s="72" t="s">
        <v>101</v>
      </c>
      <c r="D62" s="105">
        <v>800</v>
      </c>
      <c r="E62" s="101" t="s">
        <v>356</v>
      </c>
      <c r="F62" s="71">
        <v>75.79</v>
      </c>
      <c r="G62" s="57"/>
      <c r="H62" s="47"/>
      <c r="I62" s="46" t="s">
        <v>39</v>
      </c>
      <c r="J62" s="48">
        <f>IF(I62="Less(-)",-1,1)</f>
        <v>1</v>
      </c>
      <c r="K62" s="49" t="s">
        <v>64</v>
      </c>
      <c r="L62" s="49" t="s">
        <v>7</v>
      </c>
      <c r="M62" s="58"/>
      <c r="N62" s="57"/>
      <c r="O62" s="57"/>
      <c r="P62" s="59"/>
      <c r="Q62" s="57"/>
      <c r="R62" s="57"/>
      <c r="S62" s="59"/>
      <c r="T62" s="53"/>
      <c r="U62" s="53"/>
      <c r="V62" s="53"/>
      <c r="W62" s="53"/>
      <c r="X62" s="53"/>
      <c r="Y62" s="53"/>
      <c r="Z62" s="53"/>
      <c r="AA62" s="53"/>
      <c r="AB62" s="53"/>
      <c r="AC62" s="53"/>
      <c r="AD62" s="53"/>
      <c r="AE62" s="53"/>
      <c r="AF62" s="53"/>
      <c r="AG62" s="53"/>
      <c r="AH62" s="53"/>
      <c r="AI62" s="53"/>
      <c r="AJ62" s="53"/>
      <c r="AK62" s="53"/>
      <c r="AL62" s="53"/>
      <c r="AM62" s="53"/>
      <c r="AN62" s="53"/>
      <c r="AO62" s="53"/>
      <c r="AP62" s="53"/>
      <c r="AQ62" s="53"/>
      <c r="AR62" s="53"/>
      <c r="AS62" s="53"/>
      <c r="AT62" s="53"/>
      <c r="AU62" s="53"/>
      <c r="AV62" s="53"/>
      <c r="AW62" s="53"/>
      <c r="AX62" s="53"/>
      <c r="AY62" s="53"/>
      <c r="AZ62" s="53"/>
      <c r="BA62" s="60">
        <f>total_amount_ba($B$2,$D$2,D62,F62,J62,K62,M62)</f>
        <v>60632</v>
      </c>
      <c r="BB62" s="61">
        <f>BA62+SUM(N62:AZ62)</f>
        <v>60632</v>
      </c>
      <c r="BC62" s="56" t="str">
        <f>SpellNumber(L62,BB62)</f>
        <v>INR  Sixty Thousand Six Hundred &amp; Thirty Two  Only</v>
      </c>
      <c r="BD62" s="70">
        <v>3614</v>
      </c>
      <c r="BE62" s="73">
        <f t="shared" si="0"/>
        <v>4088.16</v>
      </c>
      <c r="BF62" s="73">
        <f t="shared" si="1"/>
        <v>2891200</v>
      </c>
      <c r="BG62" s="73"/>
      <c r="BK62" s="15">
        <f t="shared" si="2"/>
        <v>85.73</v>
      </c>
      <c r="BL62" s="15">
        <f t="shared" si="3"/>
        <v>60.44</v>
      </c>
      <c r="BM62" s="15">
        <f t="shared" si="4"/>
        <v>85.73</v>
      </c>
      <c r="BO62" s="83">
        <v>67</v>
      </c>
      <c r="BP62" s="15">
        <f t="shared" si="5"/>
        <v>75.7904</v>
      </c>
      <c r="BQ62" s="95">
        <f t="shared" si="6"/>
        <v>75.79</v>
      </c>
      <c r="HR62" s="16"/>
      <c r="HS62" s="16"/>
      <c r="HT62" s="16"/>
      <c r="HU62" s="16"/>
      <c r="HV62" s="16"/>
    </row>
    <row r="63" spans="1:230" s="15" customFormat="1" ht="128.25">
      <c r="A63" s="64">
        <v>51</v>
      </c>
      <c r="B63" s="79" t="s">
        <v>404</v>
      </c>
      <c r="C63" s="72" t="s">
        <v>102</v>
      </c>
      <c r="D63" s="105">
        <v>400</v>
      </c>
      <c r="E63" s="101" t="s">
        <v>356</v>
      </c>
      <c r="F63" s="71">
        <v>76.59</v>
      </c>
      <c r="G63" s="57"/>
      <c r="H63" s="47"/>
      <c r="I63" s="46" t="s">
        <v>39</v>
      </c>
      <c r="J63" s="48">
        <f t="shared" si="7"/>
        <v>1</v>
      </c>
      <c r="K63" s="49" t="s">
        <v>64</v>
      </c>
      <c r="L63" s="49" t="s">
        <v>7</v>
      </c>
      <c r="M63" s="58"/>
      <c r="N63" s="57"/>
      <c r="O63" s="57"/>
      <c r="P63" s="59"/>
      <c r="Q63" s="57"/>
      <c r="R63" s="57"/>
      <c r="S63" s="59"/>
      <c r="T63" s="53"/>
      <c r="U63" s="53"/>
      <c r="V63" s="53"/>
      <c r="W63" s="53"/>
      <c r="X63" s="53"/>
      <c r="Y63" s="53"/>
      <c r="Z63" s="53"/>
      <c r="AA63" s="53"/>
      <c r="AB63" s="53"/>
      <c r="AC63" s="53"/>
      <c r="AD63" s="53"/>
      <c r="AE63" s="53"/>
      <c r="AF63" s="53"/>
      <c r="AG63" s="53"/>
      <c r="AH63" s="53"/>
      <c r="AI63" s="53"/>
      <c r="AJ63" s="53"/>
      <c r="AK63" s="53"/>
      <c r="AL63" s="53"/>
      <c r="AM63" s="53"/>
      <c r="AN63" s="53"/>
      <c r="AO63" s="53"/>
      <c r="AP63" s="53"/>
      <c r="AQ63" s="53"/>
      <c r="AR63" s="53"/>
      <c r="AS63" s="53"/>
      <c r="AT63" s="53"/>
      <c r="AU63" s="53"/>
      <c r="AV63" s="53"/>
      <c r="AW63" s="53"/>
      <c r="AX63" s="53"/>
      <c r="AY63" s="53"/>
      <c r="AZ63" s="53"/>
      <c r="BA63" s="60">
        <f t="shared" si="8"/>
        <v>30636</v>
      </c>
      <c r="BB63" s="61">
        <f t="shared" si="9"/>
        <v>30636</v>
      </c>
      <c r="BC63" s="56" t="str">
        <f t="shared" si="10"/>
        <v>INR  Thirty Thousand Six Hundred &amp; Thirty Six  Only</v>
      </c>
      <c r="BD63" s="70">
        <v>122</v>
      </c>
      <c r="BE63" s="73">
        <f t="shared" si="0"/>
        <v>138.01</v>
      </c>
      <c r="BF63" s="73">
        <f t="shared" si="1"/>
        <v>48800</v>
      </c>
      <c r="BG63" s="73"/>
      <c r="BK63" s="15">
        <f t="shared" si="2"/>
        <v>86.64</v>
      </c>
      <c r="BL63" s="15">
        <f t="shared" si="3"/>
        <v>85.73</v>
      </c>
      <c r="BM63" s="15">
        <f t="shared" si="4"/>
        <v>86.64</v>
      </c>
      <c r="BO63" s="83">
        <v>67.71</v>
      </c>
      <c r="BP63" s="15">
        <f t="shared" si="5"/>
        <v>76.593552</v>
      </c>
      <c r="BQ63" s="95">
        <f t="shared" si="6"/>
        <v>76.59</v>
      </c>
      <c r="HR63" s="16"/>
      <c r="HS63" s="16"/>
      <c r="HT63" s="16"/>
      <c r="HU63" s="16"/>
      <c r="HV63" s="16"/>
    </row>
    <row r="64" spans="1:230" s="15" customFormat="1" ht="128.25">
      <c r="A64" s="64">
        <v>52</v>
      </c>
      <c r="B64" s="79" t="s">
        <v>405</v>
      </c>
      <c r="C64" s="72" t="s">
        <v>103</v>
      </c>
      <c r="D64" s="105">
        <v>370</v>
      </c>
      <c r="E64" s="101" t="s">
        <v>356</v>
      </c>
      <c r="F64" s="71">
        <v>77.4</v>
      </c>
      <c r="G64" s="57"/>
      <c r="H64" s="47"/>
      <c r="I64" s="46" t="s">
        <v>39</v>
      </c>
      <c r="J64" s="48">
        <f t="shared" si="7"/>
        <v>1</v>
      </c>
      <c r="K64" s="49" t="s">
        <v>64</v>
      </c>
      <c r="L64" s="49" t="s">
        <v>7</v>
      </c>
      <c r="M64" s="58"/>
      <c r="N64" s="57"/>
      <c r="O64" s="57"/>
      <c r="P64" s="59"/>
      <c r="Q64" s="57"/>
      <c r="R64" s="57"/>
      <c r="S64" s="59"/>
      <c r="T64" s="53"/>
      <c r="U64" s="53"/>
      <c r="V64" s="53"/>
      <c r="W64" s="53"/>
      <c r="X64" s="53"/>
      <c r="Y64" s="53"/>
      <c r="Z64" s="53"/>
      <c r="AA64" s="53"/>
      <c r="AB64" s="53"/>
      <c r="AC64" s="53"/>
      <c r="AD64" s="53"/>
      <c r="AE64" s="53"/>
      <c r="AF64" s="53"/>
      <c r="AG64" s="53"/>
      <c r="AH64" s="53"/>
      <c r="AI64" s="53"/>
      <c r="AJ64" s="53"/>
      <c r="AK64" s="53"/>
      <c r="AL64" s="53"/>
      <c r="AM64" s="53"/>
      <c r="AN64" s="53"/>
      <c r="AO64" s="53"/>
      <c r="AP64" s="53"/>
      <c r="AQ64" s="53"/>
      <c r="AR64" s="53"/>
      <c r="AS64" s="53"/>
      <c r="AT64" s="53"/>
      <c r="AU64" s="53"/>
      <c r="AV64" s="53"/>
      <c r="AW64" s="53"/>
      <c r="AX64" s="53"/>
      <c r="AY64" s="53"/>
      <c r="AZ64" s="53"/>
      <c r="BA64" s="60">
        <f t="shared" si="8"/>
        <v>28638</v>
      </c>
      <c r="BB64" s="61">
        <f t="shared" si="9"/>
        <v>28638</v>
      </c>
      <c r="BC64" s="56" t="str">
        <f t="shared" si="10"/>
        <v>INR  Twenty Eight Thousand Six Hundred &amp; Thirty Eight  Only</v>
      </c>
      <c r="BD64" s="70">
        <v>126</v>
      </c>
      <c r="BE64" s="73">
        <f t="shared" si="0"/>
        <v>142.53</v>
      </c>
      <c r="BF64" s="73">
        <f t="shared" si="1"/>
        <v>46620</v>
      </c>
      <c r="BG64" s="73"/>
      <c r="BK64" s="15">
        <f t="shared" si="2"/>
        <v>87.55</v>
      </c>
      <c r="BL64" s="15">
        <f t="shared" si="3"/>
        <v>86.64</v>
      </c>
      <c r="BM64" s="15">
        <f t="shared" si="4"/>
        <v>87.55</v>
      </c>
      <c r="BO64" s="83">
        <v>68.42</v>
      </c>
      <c r="BP64" s="15">
        <f t="shared" si="5"/>
        <v>77.396704</v>
      </c>
      <c r="BQ64" s="95">
        <f t="shared" si="6"/>
        <v>77.4</v>
      </c>
      <c r="HR64" s="16"/>
      <c r="HS64" s="16"/>
      <c r="HT64" s="16"/>
      <c r="HU64" s="16"/>
      <c r="HV64" s="16"/>
    </row>
    <row r="65" spans="1:230" s="15" customFormat="1" ht="128.25">
      <c r="A65" s="64">
        <v>53</v>
      </c>
      <c r="B65" s="79" t="s">
        <v>406</v>
      </c>
      <c r="C65" s="72" t="s">
        <v>104</v>
      </c>
      <c r="D65" s="105">
        <v>80</v>
      </c>
      <c r="E65" s="101" t="s">
        <v>356</v>
      </c>
      <c r="F65" s="71">
        <v>78.2</v>
      </c>
      <c r="G65" s="57">
        <v>6268</v>
      </c>
      <c r="H65" s="47"/>
      <c r="I65" s="46" t="s">
        <v>39</v>
      </c>
      <c r="J65" s="48">
        <f>IF(I65="Less(-)",-1,1)</f>
        <v>1</v>
      </c>
      <c r="K65" s="49" t="s">
        <v>64</v>
      </c>
      <c r="L65" s="49" t="s">
        <v>7</v>
      </c>
      <c r="M65" s="58"/>
      <c r="N65" s="57"/>
      <c r="O65" s="57"/>
      <c r="P65" s="59"/>
      <c r="Q65" s="57"/>
      <c r="R65" s="57"/>
      <c r="S65" s="59"/>
      <c r="T65" s="53"/>
      <c r="U65" s="53"/>
      <c r="V65" s="53"/>
      <c r="W65" s="53"/>
      <c r="X65" s="53"/>
      <c r="Y65" s="53"/>
      <c r="Z65" s="53"/>
      <c r="AA65" s="53"/>
      <c r="AB65" s="53"/>
      <c r="AC65" s="53"/>
      <c r="AD65" s="53"/>
      <c r="AE65" s="53"/>
      <c r="AF65" s="53"/>
      <c r="AG65" s="53"/>
      <c r="AH65" s="53"/>
      <c r="AI65" s="53"/>
      <c r="AJ65" s="53"/>
      <c r="AK65" s="53"/>
      <c r="AL65" s="53"/>
      <c r="AM65" s="53"/>
      <c r="AN65" s="53"/>
      <c r="AO65" s="53"/>
      <c r="AP65" s="53"/>
      <c r="AQ65" s="53"/>
      <c r="AR65" s="53"/>
      <c r="AS65" s="53"/>
      <c r="AT65" s="53"/>
      <c r="AU65" s="53"/>
      <c r="AV65" s="53"/>
      <c r="AW65" s="53"/>
      <c r="AX65" s="53"/>
      <c r="AY65" s="53"/>
      <c r="AZ65" s="53"/>
      <c r="BA65" s="60">
        <f>total_amount_ba($B$2,$D$2,D65,F65,J65,K65,M65)</f>
        <v>6256</v>
      </c>
      <c r="BB65" s="61">
        <f>BA65+SUM(N65:AZ65)</f>
        <v>6256</v>
      </c>
      <c r="BC65" s="56" t="str">
        <f>SpellNumber(L65,BB65)</f>
        <v>INR  Six Thousand Two Hundred &amp; Fifty Six  Only</v>
      </c>
      <c r="BD65" s="70">
        <v>130</v>
      </c>
      <c r="BE65" s="73">
        <f aca="true" t="shared" si="11" ref="BE65:BE102">BD65*1.12*1.01</f>
        <v>147.06</v>
      </c>
      <c r="BF65" s="73">
        <f aca="true" t="shared" si="12" ref="BF65:BF102">D65*BD65</f>
        <v>10400</v>
      </c>
      <c r="BG65" s="73"/>
      <c r="BK65" s="15">
        <f t="shared" si="2"/>
        <v>88.46</v>
      </c>
      <c r="BL65" s="15">
        <f t="shared" si="3"/>
        <v>87.55</v>
      </c>
      <c r="BM65" s="15">
        <f t="shared" si="4"/>
        <v>88.46</v>
      </c>
      <c r="BO65" s="83">
        <v>69.13</v>
      </c>
      <c r="BP65" s="15">
        <f t="shared" si="5"/>
        <v>78.199856</v>
      </c>
      <c r="BQ65" s="95">
        <f t="shared" si="6"/>
        <v>78.2</v>
      </c>
      <c r="HR65" s="16"/>
      <c r="HS65" s="16"/>
      <c r="HT65" s="16"/>
      <c r="HU65" s="16"/>
      <c r="HV65" s="16"/>
    </row>
    <row r="66" spans="1:230" s="15" customFormat="1" ht="57.75" customHeight="1">
      <c r="A66" s="64">
        <v>54</v>
      </c>
      <c r="B66" s="79" t="s">
        <v>407</v>
      </c>
      <c r="C66" s="72" t="s">
        <v>105</v>
      </c>
      <c r="D66" s="105">
        <v>260</v>
      </c>
      <c r="E66" s="101" t="s">
        <v>245</v>
      </c>
      <c r="F66" s="71">
        <v>42.99</v>
      </c>
      <c r="G66" s="57">
        <v>6363</v>
      </c>
      <c r="H66" s="47"/>
      <c r="I66" s="46" t="s">
        <v>39</v>
      </c>
      <c r="J66" s="48">
        <f>IF(I66="Less(-)",-1,1)</f>
        <v>1</v>
      </c>
      <c r="K66" s="49" t="s">
        <v>64</v>
      </c>
      <c r="L66" s="49" t="s">
        <v>7</v>
      </c>
      <c r="M66" s="58"/>
      <c r="N66" s="57"/>
      <c r="O66" s="57"/>
      <c r="P66" s="59"/>
      <c r="Q66" s="57"/>
      <c r="R66" s="57"/>
      <c r="S66" s="59"/>
      <c r="T66" s="53"/>
      <c r="U66" s="53"/>
      <c r="V66" s="53"/>
      <c r="W66" s="53"/>
      <c r="X66" s="53"/>
      <c r="Y66" s="53"/>
      <c r="Z66" s="53"/>
      <c r="AA66" s="53"/>
      <c r="AB66" s="53"/>
      <c r="AC66" s="53"/>
      <c r="AD66" s="53"/>
      <c r="AE66" s="53"/>
      <c r="AF66" s="53"/>
      <c r="AG66" s="53"/>
      <c r="AH66" s="53"/>
      <c r="AI66" s="53"/>
      <c r="AJ66" s="53"/>
      <c r="AK66" s="53"/>
      <c r="AL66" s="53"/>
      <c r="AM66" s="53"/>
      <c r="AN66" s="53"/>
      <c r="AO66" s="53"/>
      <c r="AP66" s="53"/>
      <c r="AQ66" s="53"/>
      <c r="AR66" s="53"/>
      <c r="AS66" s="53"/>
      <c r="AT66" s="53"/>
      <c r="AU66" s="53"/>
      <c r="AV66" s="53"/>
      <c r="AW66" s="53"/>
      <c r="AX66" s="53"/>
      <c r="AY66" s="53"/>
      <c r="AZ66" s="53"/>
      <c r="BA66" s="60">
        <f>total_amount_ba($B$2,$D$2,D66,F66,J66,K66,M66)</f>
        <v>11177.4</v>
      </c>
      <c r="BB66" s="61">
        <f>BA66+SUM(N66:AZ66)</f>
        <v>11177.4</v>
      </c>
      <c r="BC66" s="56" t="str">
        <f>SpellNumber(L66,BB66)</f>
        <v>INR  Eleven Thousand One Hundred &amp; Seventy Seven  and Paise Forty Only</v>
      </c>
      <c r="BD66" s="70">
        <v>134</v>
      </c>
      <c r="BE66" s="73">
        <f t="shared" si="11"/>
        <v>151.58</v>
      </c>
      <c r="BF66" s="73">
        <f t="shared" si="12"/>
        <v>34840</v>
      </c>
      <c r="BG66" s="73"/>
      <c r="BK66" s="15">
        <f t="shared" si="2"/>
        <v>48.63</v>
      </c>
      <c r="BL66" s="15">
        <f t="shared" si="3"/>
        <v>88.46</v>
      </c>
      <c r="BM66" s="15">
        <f t="shared" si="4"/>
        <v>48.63</v>
      </c>
      <c r="BO66" s="83">
        <v>38</v>
      </c>
      <c r="BP66" s="15">
        <f t="shared" si="5"/>
        <v>42.9856</v>
      </c>
      <c r="BQ66" s="95">
        <f t="shared" si="6"/>
        <v>42.99</v>
      </c>
      <c r="HR66" s="16"/>
      <c r="HS66" s="16"/>
      <c r="HT66" s="16"/>
      <c r="HU66" s="16"/>
      <c r="HV66" s="16"/>
    </row>
    <row r="67" spans="1:230" s="15" customFormat="1" ht="58.5" customHeight="1">
      <c r="A67" s="64">
        <v>55</v>
      </c>
      <c r="B67" s="79" t="s">
        <v>408</v>
      </c>
      <c r="C67" s="72" t="s">
        <v>106</v>
      </c>
      <c r="D67" s="105">
        <v>220</v>
      </c>
      <c r="E67" s="101" t="s">
        <v>245</v>
      </c>
      <c r="F67" s="71">
        <v>32.8</v>
      </c>
      <c r="G67" s="57"/>
      <c r="H67" s="47"/>
      <c r="I67" s="46" t="s">
        <v>39</v>
      </c>
      <c r="J67" s="48">
        <f t="shared" si="7"/>
        <v>1</v>
      </c>
      <c r="K67" s="49" t="s">
        <v>64</v>
      </c>
      <c r="L67" s="49" t="s">
        <v>7</v>
      </c>
      <c r="M67" s="58"/>
      <c r="N67" s="57"/>
      <c r="O67" s="57"/>
      <c r="P67" s="59"/>
      <c r="Q67" s="57"/>
      <c r="R67" s="57"/>
      <c r="S67" s="59"/>
      <c r="T67" s="53"/>
      <c r="U67" s="53"/>
      <c r="V67" s="53"/>
      <c r="W67" s="53"/>
      <c r="X67" s="53"/>
      <c r="Y67" s="53"/>
      <c r="Z67" s="53"/>
      <c r="AA67" s="53"/>
      <c r="AB67" s="53"/>
      <c r="AC67" s="53"/>
      <c r="AD67" s="53"/>
      <c r="AE67" s="53"/>
      <c r="AF67" s="53"/>
      <c r="AG67" s="53"/>
      <c r="AH67" s="53"/>
      <c r="AI67" s="53"/>
      <c r="AJ67" s="53"/>
      <c r="AK67" s="53"/>
      <c r="AL67" s="53"/>
      <c r="AM67" s="53"/>
      <c r="AN67" s="53"/>
      <c r="AO67" s="53"/>
      <c r="AP67" s="53"/>
      <c r="AQ67" s="53"/>
      <c r="AR67" s="53"/>
      <c r="AS67" s="53"/>
      <c r="AT67" s="53"/>
      <c r="AU67" s="53"/>
      <c r="AV67" s="53"/>
      <c r="AW67" s="53"/>
      <c r="AX67" s="53"/>
      <c r="AY67" s="53"/>
      <c r="AZ67" s="53"/>
      <c r="BA67" s="60">
        <f t="shared" si="8"/>
        <v>7216</v>
      </c>
      <c r="BB67" s="61">
        <f t="shared" si="9"/>
        <v>7216</v>
      </c>
      <c r="BC67" s="56" t="str">
        <f t="shared" si="10"/>
        <v>INR  Seven Thousand Two Hundred &amp; Sixteen  Only</v>
      </c>
      <c r="BD67" s="70">
        <v>161</v>
      </c>
      <c r="BE67" s="73">
        <f t="shared" si="11"/>
        <v>182.12</v>
      </c>
      <c r="BF67" s="73">
        <f t="shared" si="12"/>
        <v>35420</v>
      </c>
      <c r="BG67" s="73"/>
      <c r="BK67" s="15">
        <f t="shared" si="2"/>
        <v>37.1</v>
      </c>
      <c r="BL67" s="15">
        <f t="shared" si="3"/>
        <v>48.63</v>
      </c>
      <c r="BM67" s="15">
        <f t="shared" si="4"/>
        <v>37.1</v>
      </c>
      <c r="BO67" s="83">
        <v>29</v>
      </c>
      <c r="BP67" s="15">
        <f t="shared" si="5"/>
        <v>32.8048</v>
      </c>
      <c r="BQ67" s="95">
        <f t="shared" si="6"/>
        <v>32.8</v>
      </c>
      <c r="HR67" s="16"/>
      <c r="HS67" s="16"/>
      <c r="HT67" s="16"/>
      <c r="HU67" s="16"/>
      <c r="HV67" s="16"/>
    </row>
    <row r="68" spans="1:230" s="15" customFormat="1" ht="99.75">
      <c r="A68" s="64">
        <v>56</v>
      </c>
      <c r="B68" s="79" t="s">
        <v>409</v>
      </c>
      <c r="C68" s="72" t="s">
        <v>107</v>
      </c>
      <c r="D68" s="105">
        <v>260</v>
      </c>
      <c r="E68" s="101" t="s">
        <v>245</v>
      </c>
      <c r="F68" s="71">
        <v>91.63</v>
      </c>
      <c r="G68" s="57"/>
      <c r="H68" s="47"/>
      <c r="I68" s="46" t="s">
        <v>39</v>
      </c>
      <c r="J68" s="48">
        <f t="shared" si="7"/>
        <v>1</v>
      </c>
      <c r="K68" s="49" t="s">
        <v>64</v>
      </c>
      <c r="L68" s="49" t="s">
        <v>7</v>
      </c>
      <c r="M68" s="58"/>
      <c r="N68" s="57"/>
      <c r="O68" s="57"/>
      <c r="P68" s="59"/>
      <c r="Q68" s="57"/>
      <c r="R68" s="57"/>
      <c r="S68" s="59"/>
      <c r="T68" s="53"/>
      <c r="U68" s="53"/>
      <c r="V68" s="53"/>
      <c r="W68" s="53"/>
      <c r="X68" s="53"/>
      <c r="Y68" s="53"/>
      <c r="Z68" s="53"/>
      <c r="AA68" s="53"/>
      <c r="AB68" s="53"/>
      <c r="AC68" s="53"/>
      <c r="AD68" s="53"/>
      <c r="AE68" s="53"/>
      <c r="AF68" s="53"/>
      <c r="AG68" s="53"/>
      <c r="AH68" s="53"/>
      <c r="AI68" s="53"/>
      <c r="AJ68" s="53"/>
      <c r="AK68" s="53"/>
      <c r="AL68" s="53"/>
      <c r="AM68" s="53"/>
      <c r="AN68" s="53"/>
      <c r="AO68" s="53"/>
      <c r="AP68" s="53"/>
      <c r="AQ68" s="53"/>
      <c r="AR68" s="53"/>
      <c r="AS68" s="53"/>
      <c r="AT68" s="53"/>
      <c r="AU68" s="53"/>
      <c r="AV68" s="53"/>
      <c r="AW68" s="53"/>
      <c r="AX68" s="53"/>
      <c r="AY68" s="53"/>
      <c r="AZ68" s="53"/>
      <c r="BA68" s="60">
        <f t="shared" si="8"/>
        <v>23823.8</v>
      </c>
      <c r="BB68" s="61">
        <f t="shared" si="9"/>
        <v>23823.8</v>
      </c>
      <c r="BC68" s="56" t="str">
        <f t="shared" si="10"/>
        <v>INR  Twenty Three Thousand Eight Hundred &amp; Twenty Three  and Paise Eighty Only</v>
      </c>
      <c r="BD68" s="70">
        <v>165</v>
      </c>
      <c r="BE68" s="73">
        <f t="shared" si="11"/>
        <v>186.65</v>
      </c>
      <c r="BF68" s="73">
        <f t="shared" si="12"/>
        <v>42900</v>
      </c>
      <c r="BG68" s="73"/>
      <c r="BK68" s="15">
        <f t="shared" si="2"/>
        <v>103.65</v>
      </c>
      <c r="BL68" s="15">
        <f t="shared" si="3"/>
        <v>37.1</v>
      </c>
      <c r="BM68" s="15">
        <f t="shared" si="4"/>
        <v>103.65</v>
      </c>
      <c r="BO68" s="83">
        <v>81</v>
      </c>
      <c r="BP68" s="15">
        <f t="shared" si="5"/>
        <v>91.6272</v>
      </c>
      <c r="BQ68" s="95">
        <f t="shared" si="6"/>
        <v>91.63</v>
      </c>
      <c r="HR68" s="16"/>
      <c r="HS68" s="16"/>
      <c r="HT68" s="16"/>
      <c r="HU68" s="16"/>
      <c r="HV68" s="16"/>
    </row>
    <row r="69" spans="1:230" s="15" customFormat="1" ht="99.75">
      <c r="A69" s="64">
        <v>57</v>
      </c>
      <c r="B69" s="79" t="s">
        <v>410</v>
      </c>
      <c r="C69" s="72" t="s">
        <v>108</v>
      </c>
      <c r="D69" s="105">
        <v>220</v>
      </c>
      <c r="E69" s="101" t="s">
        <v>245</v>
      </c>
      <c r="F69" s="71">
        <v>89.36</v>
      </c>
      <c r="G69" s="57"/>
      <c r="H69" s="47"/>
      <c r="I69" s="46" t="s">
        <v>39</v>
      </c>
      <c r="J69" s="48">
        <f t="shared" si="7"/>
        <v>1</v>
      </c>
      <c r="K69" s="49" t="s">
        <v>64</v>
      </c>
      <c r="L69" s="49" t="s">
        <v>7</v>
      </c>
      <c r="M69" s="58"/>
      <c r="N69" s="57"/>
      <c r="O69" s="57"/>
      <c r="P69" s="59"/>
      <c r="Q69" s="57"/>
      <c r="R69" s="57"/>
      <c r="S69" s="59"/>
      <c r="T69" s="53"/>
      <c r="U69" s="53"/>
      <c r="V69" s="53"/>
      <c r="W69" s="53"/>
      <c r="X69" s="53"/>
      <c r="Y69" s="53"/>
      <c r="Z69" s="53"/>
      <c r="AA69" s="53"/>
      <c r="AB69" s="53"/>
      <c r="AC69" s="53"/>
      <c r="AD69" s="53"/>
      <c r="AE69" s="53"/>
      <c r="AF69" s="53"/>
      <c r="AG69" s="53"/>
      <c r="AH69" s="53"/>
      <c r="AI69" s="53"/>
      <c r="AJ69" s="53"/>
      <c r="AK69" s="53"/>
      <c r="AL69" s="53"/>
      <c r="AM69" s="53"/>
      <c r="AN69" s="53"/>
      <c r="AO69" s="53"/>
      <c r="AP69" s="53"/>
      <c r="AQ69" s="53"/>
      <c r="AR69" s="53"/>
      <c r="AS69" s="53"/>
      <c r="AT69" s="53"/>
      <c r="AU69" s="53"/>
      <c r="AV69" s="53"/>
      <c r="AW69" s="53"/>
      <c r="AX69" s="53"/>
      <c r="AY69" s="53"/>
      <c r="AZ69" s="53"/>
      <c r="BA69" s="60">
        <f aca="true" t="shared" si="13" ref="BA69:BA92">total_amount_ba($B$2,$D$2,D69,F69,J69,K69,M69)</f>
        <v>19659.2</v>
      </c>
      <c r="BB69" s="61">
        <f t="shared" si="9"/>
        <v>19659.2</v>
      </c>
      <c r="BC69" s="56" t="str">
        <f t="shared" si="10"/>
        <v>INR  Nineteen Thousand Six Hundred &amp; Fifty Nine  and Paise Twenty Only</v>
      </c>
      <c r="BD69" s="71">
        <v>139</v>
      </c>
      <c r="BE69" s="73">
        <f t="shared" si="11"/>
        <v>157.24</v>
      </c>
      <c r="BF69" s="73">
        <f t="shared" si="12"/>
        <v>30580</v>
      </c>
      <c r="BG69" s="73"/>
      <c r="BK69" s="15">
        <f t="shared" si="2"/>
        <v>101.08</v>
      </c>
      <c r="BL69" s="15">
        <f t="shared" si="3"/>
        <v>103.65</v>
      </c>
      <c r="BM69" s="15">
        <f t="shared" si="4"/>
        <v>101.08</v>
      </c>
      <c r="BO69" s="83">
        <v>79</v>
      </c>
      <c r="BP69" s="15">
        <f t="shared" si="5"/>
        <v>89.3648</v>
      </c>
      <c r="BQ69" s="95">
        <f t="shared" si="6"/>
        <v>89.36</v>
      </c>
      <c r="HR69" s="16"/>
      <c r="HS69" s="16"/>
      <c r="HT69" s="16"/>
      <c r="HU69" s="16"/>
      <c r="HV69" s="16"/>
    </row>
    <row r="70" spans="1:230" s="15" customFormat="1" ht="173.25" customHeight="1">
      <c r="A70" s="64">
        <v>58</v>
      </c>
      <c r="B70" s="79" t="s">
        <v>595</v>
      </c>
      <c r="C70" s="72" t="s">
        <v>109</v>
      </c>
      <c r="D70" s="105">
        <v>200</v>
      </c>
      <c r="E70" s="101" t="s">
        <v>245</v>
      </c>
      <c r="F70" s="71">
        <v>843.88</v>
      </c>
      <c r="G70" s="57"/>
      <c r="H70" s="47"/>
      <c r="I70" s="46" t="s">
        <v>39</v>
      </c>
      <c r="J70" s="48">
        <f t="shared" si="7"/>
        <v>1</v>
      </c>
      <c r="K70" s="49" t="s">
        <v>64</v>
      </c>
      <c r="L70" s="49" t="s">
        <v>7</v>
      </c>
      <c r="M70" s="58"/>
      <c r="N70" s="57"/>
      <c r="O70" s="57"/>
      <c r="P70" s="59"/>
      <c r="Q70" s="57"/>
      <c r="R70" s="57"/>
      <c r="S70" s="59"/>
      <c r="T70" s="53"/>
      <c r="U70" s="53"/>
      <c r="V70" s="53"/>
      <c r="W70" s="53"/>
      <c r="X70" s="53"/>
      <c r="Y70" s="53"/>
      <c r="Z70" s="53"/>
      <c r="AA70" s="53"/>
      <c r="AB70" s="53"/>
      <c r="AC70" s="53"/>
      <c r="AD70" s="53"/>
      <c r="AE70" s="53"/>
      <c r="AF70" s="53"/>
      <c r="AG70" s="53"/>
      <c r="AH70" s="53"/>
      <c r="AI70" s="53"/>
      <c r="AJ70" s="53"/>
      <c r="AK70" s="53"/>
      <c r="AL70" s="53"/>
      <c r="AM70" s="53"/>
      <c r="AN70" s="53"/>
      <c r="AO70" s="53"/>
      <c r="AP70" s="53"/>
      <c r="AQ70" s="53"/>
      <c r="AR70" s="53"/>
      <c r="AS70" s="53"/>
      <c r="AT70" s="53"/>
      <c r="AU70" s="53"/>
      <c r="AV70" s="53"/>
      <c r="AW70" s="53"/>
      <c r="AX70" s="53"/>
      <c r="AY70" s="53"/>
      <c r="AZ70" s="53"/>
      <c r="BA70" s="60">
        <f t="shared" si="13"/>
        <v>168776</v>
      </c>
      <c r="BB70" s="61">
        <f t="shared" si="9"/>
        <v>168776</v>
      </c>
      <c r="BC70" s="56" t="str">
        <f t="shared" si="10"/>
        <v>INR  One Lakh Sixty Eight Thousand Seven Hundred &amp; Seventy Six  Only</v>
      </c>
      <c r="BD70" s="71">
        <v>143</v>
      </c>
      <c r="BE70" s="73">
        <f t="shared" si="11"/>
        <v>161.76</v>
      </c>
      <c r="BF70" s="73">
        <f t="shared" si="12"/>
        <v>28600</v>
      </c>
      <c r="BG70" s="73"/>
      <c r="BK70" s="15">
        <f t="shared" si="2"/>
        <v>954.6</v>
      </c>
      <c r="BL70" s="15">
        <f t="shared" si="3"/>
        <v>101.08</v>
      </c>
      <c r="BM70" s="15">
        <f t="shared" si="4"/>
        <v>954.6</v>
      </c>
      <c r="BO70" s="83">
        <v>746</v>
      </c>
      <c r="BP70" s="15">
        <f t="shared" si="5"/>
        <v>843.8752</v>
      </c>
      <c r="BQ70" s="95">
        <f t="shared" si="6"/>
        <v>843.88</v>
      </c>
      <c r="HR70" s="16"/>
      <c r="HS70" s="16"/>
      <c r="HT70" s="16"/>
      <c r="HU70" s="16"/>
      <c r="HV70" s="16"/>
    </row>
    <row r="71" spans="1:230" s="15" customFormat="1" ht="169.5" customHeight="1">
      <c r="A71" s="64">
        <v>59</v>
      </c>
      <c r="B71" s="79" t="s">
        <v>596</v>
      </c>
      <c r="C71" s="72" t="s">
        <v>110</v>
      </c>
      <c r="D71" s="105">
        <v>150</v>
      </c>
      <c r="E71" s="101" t="s">
        <v>245</v>
      </c>
      <c r="F71" s="71">
        <v>849.53</v>
      </c>
      <c r="G71" s="57"/>
      <c r="H71" s="47"/>
      <c r="I71" s="46" t="s">
        <v>39</v>
      </c>
      <c r="J71" s="48">
        <f t="shared" si="7"/>
        <v>1</v>
      </c>
      <c r="K71" s="49" t="s">
        <v>64</v>
      </c>
      <c r="L71" s="49" t="s">
        <v>7</v>
      </c>
      <c r="M71" s="58"/>
      <c r="N71" s="57"/>
      <c r="O71" s="57"/>
      <c r="P71" s="59"/>
      <c r="Q71" s="57"/>
      <c r="R71" s="57"/>
      <c r="S71" s="59"/>
      <c r="T71" s="53"/>
      <c r="U71" s="53"/>
      <c r="V71" s="53"/>
      <c r="W71" s="53"/>
      <c r="X71" s="53"/>
      <c r="Y71" s="53"/>
      <c r="Z71" s="53"/>
      <c r="AA71" s="53"/>
      <c r="AB71" s="53"/>
      <c r="AC71" s="53"/>
      <c r="AD71" s="53"/>
      <c r="AE71" s="53"/>
      <c r="AF71" s="53"/>
      <c r="AG71" s="53"/>
      <c r="AH71" s="53"/>
      <c r="AI71" s="53"/>
      <c r="AJ71" s="53"/>
      <c r="AK71" s="53"/>
      <c r="AL71" s="53"/>
      <c r="AM71" s="53"/>
      <c r="AN71" s="53"/>
      <c r="AO71" s="53"/>
      <c r="AP71" s="53"/>
      <c r="AQ71" s="53"/>
      <c r="AR71" s="53"/>
      <c r="AS71" s="53"/>
      <c r="AT71" s="53"/>
      <c r="AU71" s="53"/>
      <c r="AV71" s="53"/>
      <c r="AW71" s="53"/>
      <c r="AX71" s="53"/>
      <c r="AY71" s="53"/>
      <c r="AZ71" s="53"/>
      <c r="BA71" s="60">
        <f t="shared" si="13"/>
        <v>127429.5</v>
      </c>
      <c r="BB71" s="61">
        <f t="shared" si="9"/>
        <v>127429.5</v>
      </c>
      <c r="BC71" s="56" t="str">
        <f t="shared" si="10"/>
        <v>INR  One Lakh Twenty Seven Thousand Four Hundred &amp; Twenty Nine  and Paise Fifty Only</v>
      </c>
      <c r="BD71" s="71">
        <v>147</v>
      </c>
      <c r="BE71" s="73">
        <f t="shared" si="11"/>
        <v>166.29</v>
      </c>
      <c r="BF71" s="73">
        <f t="shared" si="12"/>
        <v>22050</v>
      </c>
      <c r="BG71" s="73"/>
      <c r="BK71" s="15">
        <f t="shared" si="2"/>
        <v>960.99</v>
      </c>
      <c r="BL71" s="15">
        <f t="shared" si="3"/>
        <v>954.6</v>
      </c>
      <c r="BM71" s="15">
        <f t="shared" si="4"/>
        <v>960.99</v>
      </c>
      <c r="BO71" s="83">
        <v>751</v>
      </c>
      <c r="BP71" s="15">
        <f t="shared" si="5"/>
        <v>849.5312</v>
      </c>
      <c r="BQ71" s="95">
        <f t="shared" si="6"/>
        <v>849.53</v>
      </c>
      <c r="HR71" s="16"/>
      <c r="HS71" s="16"/>
      <c r="HT71" s="16"/>
      <c r="HU71" s="16"/>
      <c r="HV71" s="16"/>
    </row>
    <row r="72" spans="1:230" s="15" customFormat="1" ht="168" customHeight="1">
      <c r="A72" s="64">
        <v>60</v>
      </c>
      <c r="B72" s="79" t="s">
        <v>597</v>
      </c>
      <c r="C72" s="72" t="s">
        <v>111</v>
      </c>
      <c r="D72" s="105">
        <v>100</v>
      </c>
      <c r="E72" s="101" t="s">
        <v>245</v>
      </c>
      <c r="F72" s="71">
        <v>855.19</v>
      </c>
      <c r="G72" s="57"/>
      <c r="H72" s="47"/>
      <c r="I72" s="46" t="s">
        <v>39</v>
      </c>
      <c r="J72" s="48">
        <f aca="true" t="shared" si="14" ref="J72:J92">IF(I72="Less(-)",-1,1)</f>
        <v>1</v>
      </c>
      <c r="K72" s="49" t="s">
        <v>64</v>
      </c>
      <c r="L72" s="49" t="s">
        <v>7</v>
      </c>
      <c r="M72" s="58"/>
      <c r="N72" s="57"/>
      <c r="O72" s="57"/>
      <c r="P72" s="59"/>
      <c r="Q72" s="57"/>
      <c r="R72" s="57"/>
      <c r="S72" s="59"/>
      <c r="T72" s="53"/>
      <c r="U72" s="53"/>
      <c r="V72" s="53"/>
      <c r="W72" s="53"/>
      <c r="X72" s="53"/>
      <c r="Y72" s="53"/>
      <c r="Z72" s="53"/>
      <c r="AA72" s="53"/>
      <c r="AB72" s="53"/>
      <c r="AC72" s="53"/>
      <c r="AD72" s="53"/>
      <c r="AE72" s="53"/>
      <c r="AF72" s="53"/>
      <c r="AG72" s="53"/>
      <c r="AH72" s="53"/>
      <c r="AI72" s="53"/>
      <c r="AJ72" s="53"/>
      <c r="AK72" s="53"/>
      <c r="AL72" s="53"/>
      <c r="AM72" s="53"/>
      <c r="AN72" s="53"/>
      <c r="AO72" s="53"/>
      <c r="AP72" s="53"/>
      <c r="AQ72" s="53"/>
      <c r="AR72" s="53"/>
      <c r="AS72" s="53"/>
      <c r="AT72" s="53"/>
      <c r="AU72" s="53"/>
      <c r="AV72" s="53"/>
      <c r="AW72" s="53"/>
      <c r="AX72" s="53"/>
      <c r="AY72" s="53"/>
      <c r="AZ72" s="53"/>
      <c r="BA72" s="60">
        <f t="shared" si="13"/>
        <v>85519</v>
      </c>
      <c r="BB72" s="61">
        <f aca="true" t="shared" si="15" ref="BB72:BB92">BA72+SUM(N72:AZ72)</f>
        <v>85519</v>
      </c>
      <c r="BC72" s="56" t="str">
        <f aca="true" t="shared" si="16" ref="BC72:BC92">SpellNumber(L72,BB72)</f>
        <v>INR  Eighty Five Thousand Five Hundred &amp; Nineteen  Only</v>
      </c>
      <c r="BD72" s="70">
        <v>1415</v>
      </c>
      <c r="BE72" s="73">
        <f t="shared" si="11"/>
        <v>1600.65</v>
      </c>
      <c r="BF72" s="73">
        <f t="shared" si="12"/>
        <v>141500</v>
      </c>
      <c r="BG72" s="73"/>
      <c r="BK72" s="15">
        <f t="shared" si="2"/>
        <v>967.39</v>
      </c>
      <c r="BL72" s="15">
        <f t="shared" si="3"/>
        <v>960.99</v>
      </c>
      <c r="BM72" s="15">
        <f t="shared" si="4"/>
        <v>967.39</v>
      </c>
      <c r="BO72" s="83">
        <v>756</v>
      </c>
      <c r="BP72" s="15">
        <f t="shared" si="5"/>
        <v>855.1872</v>
      </c>
      <c r="BQ72" s="95">
        <f t="shared" si="6"/>
        <v>855.19</v>
      </c>
      <c r="HR72" s="16"/>
      <c r="HS72" s="16"/>
      <c r="HT72" s="16"/>
      <c r="HU72" s="16"/>
      <c r="HV72" s="16"/>
    </row>
    <row r="73" spans="1:230" s="15" customFormat="1" ht="174" customHeight="1">
      <c r="A73" s="64">
        <v>61</v>
      </c>
      <c r="B73" s="79" t="s">
        <v>598</v>
      </c>
      <c r="C73" s="72" t="s">
        <v>112</v>
      </c>
      <c r="D73" s="105">
        <v>70</v>
      </c>
      <c r="E73" s="101" t="s">
        <v>245</v>
      </c>
      <c r="F73" s="71">
        <v>847.27</v>
      </c>
      <c r="G73" s="57"/>
      <c r="H73" s="47"/>
      <c r="I73" s="46" t="s">
        <v>39</v>
      </c>
      <c r="J73" s="48">
        <f t="shared" si="14"/>
        <v>1</v>
      </c>
      <c r="K73" s="49" t="s">
        <v>64</v>
      </c>
      <c r="L73" s="49" t="s">
        <v>7</v>
      </c>
      <c r="M73" s="58"/>
      <c r="N73" s="57"/>
      <c r="O73" s="57"/>
      <c r="P73" s="59"/>
      <c r="Q73" s="57"/>
      <c r="R73" s="57"/>
      <c r="S73" s="59"/>
      <c r="T73" s="53"/>
      <c r="U73" s="53"/>
      <c r="V73" s="53"/>
      <c r="W73" s="53"/>
      <c r="X73" s="53"/>
      <c r="Y73" s="53"/>
      <c r="Z73" s="53"/>
      <c r="AA73" s="53"/>
      <c r="AB73" s="53"/>
      <c r="AC73" s="53"/>
      <c r="AD73" s="53"/>
      <c r="AE73" s="53"/>
      <c r="AF73" s="53"/>
      <c r="AG73" s="53"/>
      <c r="AH73" s="53"/>
      <c r="AI73" s="53"/>
      <c r="AJ73" s="53"/>
      <c r="AK73" s="53"/>
      <c r="AL73" s="53"/>
      <c r="AM73" s="53"/>
      <c r="AN73" s="53"/>
      <c r="AO73" s="53"/>
      <c r="AP73" s="53"/>
      <c r="AQ73" s="53"/>
      <c r="AR73" s="53"/>
      <c r="AS73" s="53"/>
      <c r="AT73" s="53"/>
      <c r="AU73" s="53"/>
      <c r="AV73" s="53"/>
      <c r="AW73" s="53"/>
      <c r="AX73" s="53"/>
      <c r="AY73" s="53"/>
      <c r="AZ73" s="53"/>
      <c r="BA73" s="60">
        <f t="shared" si="13"/>
        <v>59308.9</v>
      </c>
      <c r="BB73" s="61">
        <f t="shared" si="15"/>
        <v>59308.9</v>
      </c>
      <c r="BC73" s="56" t="str">
        <f t="shared" si="16"/>
        <v>INR  Fifty Nine Thousand Three Hundred &amp; Eight  and Paise Ninety Only</v>
      </c>
      <c r="BD73" s="70">
        <v>983</v>
      </c>
      <c r="BE73" s="73">
        <f t="shared" si="11"/>
        <v>1111.97</v>
      </c>
      <c r="BF73" s="73">
        <f t="shared" si="12"/>
        <v>68810</v>
      </c>
      <c r="BG73" s="73"/>
      <c r="BK73" s="15">
        <f t="shared" si="2"/>
        <v>958.43</v>
      </c>
      <c r="BL73" s="15">
        <f t="shared" si="3"/>
        <v>967.39</v>
      </c>
      <c r="BM73" s="15">
        <f t="shared" si="4"/>
        <v>958.43</v>
      </c>
      <c r="BO73" s="83">
        <v>749</v>
      </c>
      <c r="BP73" s="15">
        <f t="shared" si="5"/>
        <v>847.2688</v>
      </c>
      <c r="BQ73" s="95">
        <f t="shared" si="6"/>
        <v>847.27</v>
      </c>
      <c r="HR73" s="16"/>
      <c r="HS73" s="16"/>
      <c r="HT73" s="16"/>
      <c r="HU73" s="16"/>
      <c r="HV73" s="16"/>
    </row>
    <row r="74" spans="1:230" s="15" customFormat="1" ht="165.75" customHeight="1">
      <c r="A74" s="64">
        <v>62</v>
      </c>
      <c r="B74" s="79" t="s">
        <v>599</v>
      </c>
      <c r="C74" s="72" t="s">
        <v>113</v>
      </c>
      <c r="D74" s="105">
        <v>45</v>
      </c>
      <c r="E74" s="101" t="s">
        <v>245</v>
      </c>
      <c r="F74" s="71">
        <v>852.92</v>
      </c>
      <c r="G74" s="57"/>
      <c r="H74" s="47"/>
      <c r="I74" s="46" t="s">
        <v>39</v>
      </c>
      <c r="J74" s="48">
        <f t="shared" si="14"/>
        <v>1</v>
      </c>
      <c r="K74" s="49" t="s">
        <v>64</v>
      </c>
      <c r="L74" s="49" t="s">
        <v>7</v>
      </c>
      <c r="M74" s="58"/>
      <c r="N74" s="57"/>
      <c r="O74" s="57"/>
      <c r="P74" s="59"/>
      <c r="Q74" s="57"/>
      <c r="R74" s="57"/>
      <c r="S74" s="59"/>
      <c r="T74" s="53"/>
      <c r="U74" s="53"/>
      <c r="V74" s="53"/>
      <c r="W74" s="53"/>
      <c r="X74" s="53"/>
      <c r="Y74" s="53"/>
      <c r="Z74" s="53"/>
      <c r="AA74" s="53"/>
      <c r="AB74" s="53"/>
      <c r="AC74" s="53"/>
      <c r="AD74" s="53"/>
      <c r="AE74" s="53"/>
      <c r="AF74" s="53"/>
      <c r="AG74" s="53"/>
      <c r="AH74" s="53"/>
      <c r="AI74" s="53"/>
      <c r="AJ74" s="53"/>
      <c r="AK74" s="53"/>
      <c r="AL74" s="53"/>
      <c r="AM74" s="53"/>
      <c r="AN74" s="53"/>
      <c r="AO74" s="53"/>
      <c r="AP74" s="53"/>
      <c r="AQ74" s="53"/>
      <c r="AR74" s="53"/>
      <c r="AS74" s="53"/>
      <c r="AT74" s="53"/>
      <c r="AU74" s="53"/>
      <c r="AV74" s="53"/>
      <c r="AW74" s="53"/>
      <c r="AX74" s="53"/>
      <c r="AY74" s="53"/>
      <c r="AZ74" s="53"/>
      <c r="BA74" s="60">
        <f t="shared" si="13"/>
        <v>38381.4</v>
      </c>
      <c r="BB74" s="61">
        <f t="shared" si="15"/>
        <v>38381.4</v>
      </c>
      <c r="BC74" s="56" t="str">
        <f t="shared" si="16"/>
        <v>INR  Thirty Eight Thousand Three Hundred &amp; Eighty One  and Paise Forty Only</v>
      </c>
      <c r="BD74" s="70">
        <v>659</v>
      </c>
      <c r="BE74" s="73">
        <f t="shared" si="11"/>
        <v>745.46</v>
      </c>
      <c r="BF74" s="73">
        <f t="shared" si="12"/>
        <v>29655</v>
      </c>
      <c r="BG74" s="73"/>
      <c r="BK74" s="15">
        <f t="shared" si="2"/>
        <v>964.82</v>
      </c>
      <c r="BL74" s="15">
        <f t="shared" si="3"/>
        <v>958.43</v>
      </c>
      <c r="BM74" s="15">
        <f t="shared" si="4"/>
        <v>964.82</v>
      </c>
      <c r="BO74" s="83">
        <v>754</v>
      </c>
      <c r="BP74" s="15">
        <f t="shared" si="5"/>
        <v>852.9248</v>
      </c>
      <c r="BQ74" s="95">
        <f t="shared" si="6"/>
        <v>852.92</v>
      </c>
      <c r="HR74" s="16"/>
      <c r="HS74" s="16"/>
      <c r="HT74" s="16"/>
      <c r="HU74" s="16"/>
      <c r="HV74" s="16"/>
    </row>
    <row r="75" spans="1:230" s="15" customFormat="1" ht="172.5" customHeight="1">
      <c r="A75" s="64">
        <v>63</v>
      </c>
      <c r="B75" s="79" t="s">
        <v>600</v>
      </c>
      <c r="C75" s="72" t="s">
        <v>114</v>
      </c>
      <c r="D75" s="105">
        <v>30</v>
      </c>
      <c r="E75" s="101" t="s">
        <v>245</v>
      </c>
      <c r="F75" s="71">
        <v>858.58</v>
      </c>
      <c r="G75" s="57"/>
      <c r="H75" s="47"/>
      <c r="I75" s="46" t="s">
        <v>39</v>
      </c>
      <c r="J75" s="48">
        <f t="shared" si="14"/>
        <v>1</v>
      </c>
      <c r="K75" s="49" t="s">
        <v>64</v>
      </c>
      <c r="L75" s="49" t="s">
        <v>7</v>
      </c>
      <c r="M75" s="58"/>
      <c r="N75" s="57"/>
      <c r="O75" s="57"/>
      <c r="P75" s="59"/>
      <c r="Q75" s="57"/>
      <c r="R75" s="57"/>
      <c r="S75" s="59"/>
      <c r="T75" s="53"/>
      <c r="U75" s="53"/>
      <c r="V75" s="53"/>
      <c r="W75" s="53"/>
      <c r="X75" s="53"/>
      <c r="Y75" s="53"/>
      <c r="Z75" s="53"/>
      <c r="AA75" s="53"/>
      <c r="AB75" s="53"/>
      <c r="AC75" s="53"/>
      <c r="AD75" s="53"/>
      <c r="AE75" s="53"/>
      <c r="AF75" s="53"/>
      <c r="AG75" s="53"/>
      <c r="AH75" s="53"/>
      <c r="AI75" s="53"/>
      <c r="AJ75" s="53"/>
      <c r="AK75" s="53"/>
      <c r="AL75" s="53"/>
      <c r="AM75" s="53"/>
      <c r="AN75" s="53"/>
      <c r="AO75" s="53"/>
      <c r="AP75" s="53"/>
      <c r="AQ75" s="53"/>
      <c r="AR75" s="53"/>
      <c r="AS75" s="53"/>
      <c r="AT75" s="53"/>
      <c r="AU75" s="53"/>
      <c r="AV75" s="53"/>
      <c r="AW75" s="53"/>
      <c r="AX75" s="53"/>
      <c r="AY75" s="53"/>
      <c r="AZ75" s="53"/>
      <c r="BA75" s="60">
        <f t="shared" si="13"/>
        <v>25757.4</v>
      </c>
      <c r="BB75" s="61">
        <f t="shared" si="15"/>
        <v>25757.4</v>
      </c>
      <c r="BC75" s="56" t="str">
        <f t="shared" si="16"/>
        <v>INR  Twenty Five Thousand Seven Hundred &amp; Fifty Seven  and Paise Forty Only</v>
      </c>
      <c r="BD75" s="70">
        <v>14.95</v>
      </c>
      <c r="BE75" s="73">
        <f t="shared" si="11"/>
        <v>16.91</v>
      </c>
      <c r="BF75" s="73">
        <f t="shared" si="12"/>
        <v>448.5</v>
      </c>
      <c r="BG75" s="73"/>
      <c r="BK75" s="15">
        <f t="shared" si="2"/>
        <v>971.23</v>
      </c>
      <c r="BL75" s="15">
        <f t="shared" si="3"/>
        <v>964.82</v>
      </c>
      <c r="BM75" s="15">
        <f t="shared" si="4"/>
        <v>971.23</v>
      </c>
      <c r="BO75" s="83">
        <v>759</v>
      </c>
      <c r="BP75" s="15">
        <f t="shared" si="5"/>
        <v>858.5808</v>
      </c>
      <c r="BQ75" s="95">
        <f t="shared" si="6"/>
        <v>858.58</v>
      </c>
      <c r="HR75" s="16"/>
      <c r="HS75" s="16"/>
      <c r="HT75" s="16"/>
      <c r="HU75" s="16"/>
      <c r="HV75" s="16"/>
    </row>
    <row r="76" spans="1:230" s="15" customFormat="1" ht="132" customHeight="1">
      <c r="A76" s="64">
        <v>64</v>
      </c>
      <c r="B76" s="79" t="s">
        <v>411</v>
      </c>
      <c r="C76" s="72" t="s">
        <v>115</v>
      </c>
      <c r="D76" s="105">
        <v>300</v>
      </c>
      <c r="E76" s="101" t="s">
        <v>245</v>
      </c>
      <c r="F76" s="71">
        <v>1148.17</v>
      </c>
      <c r="G76" s="57"/>
      <c r="H76" s="47"/>
      <c r="I76" s="46" t="s">
        <v>39</v>
      </c>
      <c r="J76" s="48">
        <f t="shared" si="14"/>
        <v>1</v>
      </c>
      <c r="K76" s="49" t="s">
        <v>64</v>
      </c>
      <c r="L76" s="49" t="s">
        <v>7</v>
      </c>
      <c r="M76" s="58"/>
      <c r="N76" s="57"/>
      <c r="O76" s="57"/>
      <c r="P76" s="59"/>
      <c r="Q76" s="57"/>
      <c r="R76" s="57"/>
      <c r="S76" s="59"/>
      <c r="T76" s="53"/>
      <c r="U76" s="53"/>
      <c r="V76" s="53"/>
      <c r="W76" s="53"/>
      <c r="X76" s="53"/>
      <c r="Y76" s="53"/>
      <c r="Z76" s="53"/>
      <c r="AA76" s="53"/>
      <c r="AB76" s="53"/>
      <c r="AC76" s="53"/>
      <c r="AD76" s="53"/>
      <c r="AE76" s="53"/>
      <c r="AF76" s="53"/>
      <c r="AG76" s="53"/>
      <c r="AH76" s="53"/>
      <c r="AI76" s="53"/>
      <c r="AJ76" s="53"/>
      <c r="AK76" s="53"/>
      <c r="AL76" s="53"/>
      <c r="AM76" s="53"/>
      <c r="AN76" s="53"/>
      <c r="AO76" s="53"/>
      <c r="AP76" s="53"/>
      <c r="AQ76" s="53"/>
      <c r="AR76" s="53"/>
      <c r="AS76" s="53"/>
      <c r="AT76" s="53"/>
      <c r="AU76" s="53"/>
      <c r="AV76" s="53"/>
      <c r="AW76" s="53"/>
      <c r="AX76" s="53"/>
      <c r="AY76" s="53"/>
      <c r="AZ76" s="53"/>
      <c r="BA76" s="60">
        <f t="shared" si="13"/>
        <v>344451</v>
      </c>
      <c r="BB76" s="61">
        <f t="shared" si="15"/>
        <v>344451</v>
      </c>
      <c r="BC76" s="56" t="str">
        <f t="shared" si="16"/>
        <v>INR  Three Lakh Forty Four Thousand Four Hundred &amp; Fifty One  Only</v>
      </c>
      <c r="BD76" s="70">
        <v>15.66</v>
      </c>
      <c r="BE76" s="73">
        <f t="shared" si="11"/>
        <v>17.71</v>
      </c>
      <c r="BF76" s="73">
        <f t="shared" si="12"/>
        <v>4698</v>
      </c>
      <c r="BG76" s="73"/>
      <c r="BK76" s="15">
        <f t="shared" si="2"/>
        <v>1298.81</v>
      </c>
      <c r="BL76" s="15">
        <f t="shared" si="3"/>
        <v>971.23</v>
      </c>
      <c r="BM76" s="15">
        <f t="shared" si="4"/>
        <v>1298.81</v>
      </c>
      <c r="BO76" s="83">
        <v>1015</v>
      </c>
      <c r="BP76" s="15">
        <f t="shared" si="5"/>
        <v>1148.168</v>
      </c>
      <c r="BQ76" s="95">
        <f t="shared" si="6"/>
        <v>1148.17</v>
      </c>
      <c r="HR76" s="16"/>
      <c r="HS76" s="16"/>
      <c r="HT76" s="16"/>
      <c r="HU76" s="16"/>
      <c r="HV76" s="16"/>
    </row>
    <row r="77" spans="1:230" s="15" customFormat="1" ht="132" customHeight="1">
      <c r="A77" s="64">
        <v>65</v>
      </c>
      <c r="B77" s="79" t="s">
        <v>412</v>
      </c>
      <c r="C77" s="72" t="s">
        <v>116</v>
      </c>
      <c r="D77" s="105">
        <v>250</v>
      </c>
      <c r="E77" s="101" t="s">
        <v>245</v>
      </c>
      <c r="F77" s="71">
        <v>1161.74</v>
      </c>
      <c r="G77" s="57"/>
      <c r="H77" s="47"/>
      <c r="I77" s="46" t="s">
        <v>39</v>
      </c>
      <c r="J77" s="48">
        <f t="shared" si="14"/>
        <v>1</v>
      </c>
      <c r="K77" s="49" t="s">
        <v>64</v>
      </c>
      <c r="L77" s="49" t="s">
        <v>7</v>
      </c>
      <c r="M77" s="58"/>
      <c r="N77" s="57"/>
      <c r="O77" s="57"/>
      <c r="P77" s="59"/>
      <c r="Q77" s="57"/>
      <c r="R77" s="57"/>
      <c r="S77" s="59"/>
      <c r="T77" s="53"/>
      <c r="U77" s="53"/>
      <c r="V77" s="53"/>
      <c r="W77" s="53"/>
      <c r="X77" s="53"/>
      <c r="Y77" s="53"/>
      <c r="Z77" s="53"/>
      <c r="AA77" s="53"/>
      <c r="AB77" s="53"/>
      <c r="AC77" s="53"/>
      <c r="AD77" s="53"/>
      <c r="AE77" s="53"/>
      <c r="AF77" s="53"/>
      <c r="AG77" s="53"/>
      <c r="AH77" s="53"/>
      <c r="AI77" s="53"/>
      <c r="AJ77" s="53"/>
      <c r="AK77" s="53"/>
      <c r="AL77" s="53"/>
      <c r="AM77" s="53"/>
      <c r="AN77" s="53"/>
      <c r="AO77" s="53"/>
      <c r="AP77" s="53"/>
      <c r="AQ77" s="53"/>
      <c r="AR77" s="53"/>
      <c r="AS77" s="53"/>
      <c r="AT77" s="53"/>
      <c r="AU77" s="53"/>
      <c r="AV77" s="53"/>
      <c r="AW77" s="53"/>
      <c r="AX77" s="53"/>
      <c r="AY77" s="53"/>
      <c r="AZ77" s="53"/>
      <c r="BA77" s="60">
        <f t="shared" si="13"/>
        <v>290435</v>
      </c>
      <c r="BB77" s="61">
        <f t="shared" si="15"/>
        <v>290435</v>
      </c>
      <c r="BC77" s="56" t="str">
        <f t="shared" si="16"/>
        <v>INR  Two Lakh Ninety Thousand Four Hundred &amp; Thirty Five  Only</v>
      </c>
      <c r="BD77" s="70">
        <v>30.8</v>
      </c>
      <c r="BE77" s="73">
        <f t="shared" si="11"/>
        <v>34.84</v>
      </c>
      <c r="BF77" s="73">
        <f t="shared" si="12"/>
        <v>7700</v>
      </c>
      <c r="BG77" s="73"/>
      <c r="BK77" s="15">
        <f t="shared" si="2"/>
        <v>1314.16</v>
      </c>
      <c r="BL77" s="15">
        <f t="shared" si="3"/>
        <v>1298.81</v>
      </c>
      <c r="BM77" s="15">
        <f t="shared" si="4"/>
        <v>1314.16</v>
      </c>
      <c r="BO77" s="83">
        <v>1027</v>
      </c>
      <c r="BP77" s="15">
        <f t="shared" si="5"/>
        <v>1161.7424</v>
      </c>
      <c r="BQ77" s="95">
        <f t="shared" si="6"/>
        <v>1161.74</v>
      </c>
      <c r="HR77" s="16"/>
      <c r="HS77" s="16"/>
      <c r="HT77" s="16"/>
      <c r="HU77" s="16"/>
      <c r="HV77" s="16"/>
    </row>
    <row r="78" spans="1:230" s="15" customFormat="1" ht="130.5" customHeight="1">
      <c r="A78" s="64">
        <v>66</v>
      </c>
      <c r="B78" s="79" t="s">
        <v>413</v>
      </c>
      <c r="C78" s="72" t="s">
        <v>117</v>
      </c>
      <c r="D78" s="105">
        <v>160</v>
      </c>
      <c r="E78" s="101" t="s">
        <v>245</v>
      </c>
      <c r="F78" s="71">
        <v>1175.32</v>
      </c>
      <c r="G78" s="57"/>
      <c r="H78" s="47"/>
      <c r="I78" s="46" t="s">
        <v>39</v>
      </c>
      <c r="J78" s="48">
        <f t="shared" si="14"/>
        <v>1</v>
      </c>
      <c r="K78" s="49" t="s">
        <v>64</v>
      </c>
      <c r="L78" s="49" t="s">
        <v>7</v>
      </c>
      <c r="M78" s="58"/>
      <c r="N78" s="57"/>
      <c r="O78" s="57"/>
      <c r="P78" s="59"/>
      <c r="Q78" s="57"/>
      <c r="R78" s="57"/>
      <c r="S78" s="59"/>
      <c r="T78" s="53"/>
      <c r="U78" s="53"/>
      <c r="V78" s="53"/>
      <c r="W78" s="53"/>
      <c r="X78" s="53"/>
      <c r="Y78" s="53"/>
      <c r="Z78" s="53"/>
      <c r="AA78" s="53"/>
      <c r="AB78" s="53"/>
      <c r="AC78" s="53"/>
      <c r="AD78" s="53"/>
      <c r="AE78" s="53"/>
      <c r="AF78" s="53"/>
      <c r="AG78" s="53"/>
      <c r="AH78" s="53"/>
      <c r="AI78" s="53"/>
      <c r="AJ78" s="53"/>
      <c r="AK78" s="53"/>
      <c r="AL78" s="53"/>
      <c r="AM78" s="53"/>
      <c r="AN78" s="53"/>
      <c r="AO78" s="53"/>
      <c r="AP78" s="53"/>
      <c r="AQ78" s="53"/>
      <c r="AR78" s="53"/>
      <c r="AS78" s="53"/>
      <c r="AT78" s="53"/>
      <c r="AU78" s="53"/>
      <c r="AV78" s="53"/>
      <c r="AW78" s="53"/>
      <c r="AX78" s="53"/>
      <c r="AY78" s="53"/>
      <c r="AZ78" s="53"/>
      <c r="BA78" s="60">
        <f t="shared" si="13"/>
        <v>188051.2</v>
      </c>
      <c r="BB78" s="61">
        <f t="shared" si="15"/>
        <v>188051.2</v>
      </c>
      <c r="BC78" s="56" t="str">
        <f t="shared" si="16"/>
        <v>INR  One Lakh Eighty Eight Thousand  &amp;Fifty One  and Paise Twenty Only</v>
      </c>
      <c r="BD78" s="70">
        <v>30.8</v>
      </c>
      <c r="BE78" s="73">
        <f t="shared" si="11"/>
        <v>34.84</v>
      </c>
      <c r="BF78" s="73">
        <f t="shared" si="12"/>
        <v>4928</v>
      </c>
      <c r="BG78" s="73"/>
      <c r="BK78" s="15">
        <f t="shared" si="2"/>
        <v>1329.52</v>
      </c>
      <c r="BL78" s="15">
        <f t="shared" si="3"/>
        <v>1314.16</v>
      </c>
      <c r="BM78" s="15">
        <f t="shared" si="4"/>
        <v>1329.52</v>
      </c>
      <c r="BO78" s="83">
        <v>1039</v>
      </c>
      <c r="BP78" s="15">
        <f t="shared" si="5"/>
        <v>1175.3168</v>
      </c>
      <c r="BQ78" s="95">
        <f t="shared" si="6"/>
        <v>1175.32</v>
      </c>
      <c r="HR78" s="16"/>
      <c r="HS78" s="16"/>
      <c r="HT78" s="16"/>
      <c r="HU78" s="16"/>
      <c r="HV78" s="16"/>
    </row>
    <row r="79" spans="1:230" s="15" customFormat="1" ht="158.25" customHeight="1">
      <c r="A79" s="64">
        <v>67</v>
      </c>
      <c r="B79" s="79" t="s">
        <v>414</v>
      </c>
      <c r="C79" s="72" t="s">
        <v>118</v>
      </c>
      <c r="D79" s="105">
        <v>50</v>
      </c>
      <c r="E79" s="101" t="s">
        <v>245</v>
      </c>
      <c r="F79" s="71">
        <v>1304.27</v>
      </c>
      <c r="G79" s="57"/>
      <c r="H79" s="47"/>
      <c r="I79" s="46" t="s">
        <v>39</v>
      </c>
      <c r="J79" s="48">
        <f t="shared" si="14"/>
        <v>1</v>
      </c>
      <c r="K79" s="49" t="s">
        <v>64</v>
      </c>
      <c r="L79" s="49" t="s">
        <v>7</v>
      </c>
      <c r="M79" s="58"/>
      <c r="N79" s="57"/>
      <c r="O79" s="57"/>
      <c r="P79" s="59"/>
      <c r="Q79" s="57"/>
      <c r="R79" s="57"/>
      <c r="S79" s="59"/>
      <c r="T79" s="53"/>
      <c r="U79" s="53"/>
      <c r="V79" s="53"/>
      <c r="W79" s="53"/>
      <c r="X79" s="53"/>
      <c r="Y79" s="53"/>
      <c r="Z79" s="53"/>
      <c r="AA79" s="53"/>
      <c r="AB79" s="53"/>
      <c r="AC79" s="53"/>
      <c r="AD79" s="53"/>
      <c r="AE79" s="53"/>
      <c r="AF79" s="53"/>
      <c r="AG79" s="53"/>
      <c r="AH79" s="53"/>
      <c r="AI79" s="53"/>
      <c r="AJ79" s="53"/>
      <c r="AK79" s="53"/>
      <c r="AL79" s="53"/>
      <c r="AM79" s="53"/>
      <c r="AN79" s="53"/>
      <c r="AO79" s="53"/>
      <c r="AP79" s="53"/>
      <c r="AQ79" s="53"/>
      <c r="AR79" s="53"/>
      <c r="AS79" s="53"/>
      <c r="AT79" s="53"/>
      <c r="AU79" s="53"/>
      <c r="AV79" s="53"/>
      <c r="AW79" s="53"/>
      <c r="AX79" s="53"/>
      <c r="AY79" s="53"/>
      <c r="AZ79" s="53"/>
      <c r="BA79" s="60">
        <f t="shared" si="13"/>
        <v>65213.5</v>
      </c>
      <c r="BB79" s="61">
        <f t="shared" si="15"/>
        <v>65213.5</v>
      </c>
      <c r="BC79" s="56" t="str">
        <f t="shared" si="16"/>
        <v>INR  Sixty Five Thousand Two Hundred &amp; Thirteen  and Paise Fifty Only</v>
      </c>
      <c r="BD79" s="70">
        <v>48.5</v>
      </c>
      <c r="BE79" s="73">
        <f t="shared" si="11"/>
        <v>54.86</v>
      </c>
      <c r="BF79" s="73">
        <f t="shared" si="12"/>
        <v>2425</v>
      </c>
      <c r="BG79" s="73"/>
      <c r="BK79" s="15">
        <f aca="true" t="shared" si="17" ref="BK79:BK139">ROUND(F79*1.12*1.01,2)</f>
        <v>1475.39</v>
      </c>
      <c r="BL79" s="15">
        <f aca="true" t="shared" si="18" ref="BL79:BL140">ROUND(F78*1.12*1.01,2)</f>
        <v>1329.52</v>
      </c>
      <c r="BM79" s="15">
        <f aca="true" t="shared" si="19" ref="BM79:BM140">ROUND(F79*1.12*1.01,2)</f>
        <v>1475.39</v>
      </c>
      <c r="BO79" s="83">
        <v>1153</v>
      </c>
      <c r="BP79" s="15">
        <f aca="true" t="shared" si="20" ref="BP79:BP142">BO79*1.12*1.01</f>
        <v>1304.2736</v>
      </c>
      <c r="BQ79" s="95">
        <f aca="true" t="shared" si="21" ref="BQ79:BQ142">ROUND(BP79,2)</f>
        <v>1304.27</v>
      </c>
      <c r="HR79" s="16"/>
      <c r="HS79" s="16"/>
      <c r="HT79" s="16"/>
      <c r="HU79" s="16"/>
      <c r="HV79" s="16"/>
    </row>
    <row r="80" spans="1:230" s="15" customFormat="1" ht="159.75" customHeight="1">
      <c r="A80" s="64">
        <v>68</v>
      </c>
      <c r="B80" s="79" t="s">
        <v>415</v>
      </c>
      <c r="C80" s="72" t="s">
        <v>119</v>
      </c>
      <c r="D80" s="105">
        <v>40</v>
      </c>
      <c r="E80" s="101" t="s">
        <v>245</v>
      </c>
      <c r="F80" s="71">
        <v>1317.85</v>
      </c>
      <c r="G80" s="57"/>
      <c r="H80" s="47"/>
      <c r="I80" s="46" t="s">
        <v>39</v>
      </c>
      <c r="J80" s="48">
        <f t="shared" si="14"/>
        <v>1</v>
      </c>
      <c r="K80" s="49" t="s">
        <v>64</v>
      </c>
      <c r="L80" s="49" t="s">
        <v>7</v>
      </c>
      <c r="M80" s="58"/>
      <c r="N80" s="57"/>
      <c r="O80" s="57"/>
      <c r="P80" s="59"/>
      <c r="Q80" s="57"/>
      <c r="R80" s="57"/>
      <c r="S80" s="59"/>
      <c r="T80" s="53"/>
      <c r="U80" s="53"/>
      <c r="V80" s="53"/>
      <c r="W80" s="53"/>
      <c r="X80" s="53"/>
      <c r="Y80" s="53"/>
      <c r="Z80" s="53"/>
      <c r="AA80" s="53"/>
      <c r="AB80" s="53"/>
      <c r="AC80" s="53"/>
      <c r="AD80" s="53"/>
      <c r="AE80" s="53"/>
      <c r="AF80" s="53"/>
      <c r="AG80" s="53"/>
      <c r="AH80" s="53"/>
      <c r="AI80" s="53"/>
      <c r="AJ80" s="53"/>
      <c r="AK80" s="53"/>
      <c r="AL80" s="53"/>
      <c r="AM80" s="53"/>
      <c r="AN80" s="53"/>
      <c r="AO80" s="53"/>
      <c r="AP80" s="53"/>
      <c r="AQ80" s="53"/>
      <c r="AR80" s="53"/>
      <c r="AS80" s="53"/>
      <c r="AT80" s="53"/>
      <c r="AU80" s="53"/>
      <c r="AV80" s="53"/>
      <c r="AW80" s="53"/>
      <c r="AX80" s="53"/>
      <c r="AY80" s="53"/>
      <c r="AZ80" s="53"/>
      <c r="BA80" s="60">
        <f t="shared" si="13"/>
        <v>52714</v>
      </c>
      <c r="BB80" s="61">
        <f t="shared" si="15"/>
        <v>52714</v>
      </c>
      <c r="BC80" s="56" t="str">
        <f t="shared" si="16"/>
        <v>INR  Fifty Two Thousand Seven Hundred &amp; Fourteen  Only</v>
      </c>
      <c r="BD80" s="70">
        <v>62</v>
      </c>
      <c r="BE80" s="73">
        <f t="shared" si="11"/>
        <v>70.13</v>
      </c>
      <c r="BF80" s="73">
        <f t="shared" si="12"/>
        <v>2480</v>
      </c>
      <c r="BG80" s="73"/>
      <c r="BK80" s="15">
        <f t="shared" si="17"/>
        <v>1490.75</v>
      </c>
      <c r="BL80" s="15">
        <f t="shared" si="18"/>
        <v>1475.39</v>
      </c>
      <c r="BM80" s="15">
        <f t="shared" si="19"/>
        <v>1490.75</v>
      </c>
      <c r="BO80" s="83">
        <v>1165</v>
      </c>
      <c r="BP80" s="15">
        <f t="shared" si="20"/>
        <v>1317.848</v>
      </c>
      <c r="BQ80" s="95">
        <f t="shared" si="21"/>
        <v>1317.85</v>
      </c>
      <c r="HR80" s="16"/>
      <c r="HS80" s="16"/>
      <c r="HT80" s="16"/>
      <c r="HU80" s="16"/>
      <c r="HV80" s="16"/>
    </row>
    <row r="81" spans="1:230" s="15" customFormat="1" ht="159" customHeight="1">
      <c r="A81" s="64">
        <v>69</v>
      </c>
      <c r="B81" s="79" t="s">
        <v>416</v>
      </c>
      <c r="C81" s="72" t="s">
        <v>120</v>
      </c>
      <c r="D81" s="105">
        <v>20</v>
      </c>
      <c r="E81" s="101" t="s">
        <v>245</v>
      </c>
      <c r="F81" s="71">
        <v>1331.42</v>
      </c>
      <c r="G81" s="57"/>
      <c r="H81" s="47"/>
      <c r="I81" s="46" t="s">
        <v>39</v>
      </c>
      <c r="J81" s="48">
        <f t="shared" si="14"/>
        <v>1</v>
      </c>
      <c r="K81" s="49" t="s">
        <v>64</v>
      </c>
      <c r="L81" s="49" t="s">
        <v>7</v>
      </c>
      <c r="M81" s="58"/>
      <c r="N81" s="57"/>
      <c r="O81" s="57"/>
      <c r="P81" s="59"/>
      <c r="Q81" s="57"/>
      <c r="R81" s="57"/>
      <c r="S81" s="59"/>
      <c r="T81" s="53"/>
      <c r="U81" s="53"/>
      <c r="V81" s="53"/>
      <c r="W81" s="53"/>
      <c r="X81" s="53"/>
      <c r="Y81" s="53"/>
      <c r="Z81" s="53"/>
      <c r="AA81" s="53"/>
      <c r="AB81" s="53"/>
      <c r="AC81" s="53"/>
      <c r="AD81" s="53"/>
      <c r="AE81" s="53"/>
      <c r="AF81" s="53"/>
      <c r="AG81" s="53"/>
      <c r="AH81" s="53"/>
      <c r="AI81" s="53"/>
      <c r="AJ81" s="53"/>
      <c r="AK81" s="53"/>
      <c r="AL81" s="53"/>
      <c r="AM81" s="53"/>
      <c r="AN81" s="53"/>
      <c r="AO81" s="53"/>
      <c r="AP81" s="53"/>
      <c r="AQ81" s="53"/>
      <c r="AR81" s="53"/>
      <c r="AS81" s="53"/>
      <c r="AT81" s="53"/>
      <c r="AU81" s="53"/>
      <c r="AV81" s="53"/>
      <c r="AW81" s="53"/>
      <c r="AX81" s="53"/>
      <c r="AY81" s="53"/>
      <c r="AZ81" s="53"/>
      <c r="BA81" s="60">
        <f t="shared" si="13"/>
        <v>26628.4</v>
      </c>
      <c r="BB81" s="61">
        <f t="shared" si="15"/>
        <v>26628.4</v>
      </c>
      <c r="BC81" s="56" t="str">
        <f t="shared" si="16"/>
        <v>INR  Twenty Six Thousand Six Hundred &amp; Twenty Eight  and Paise Forty Only</v>
      </c>
      <c r="BD81" s="70">
        <v>62</v>
      </c>
      <c r="BE81" s="73">
        <f t="shared" si="11"/>
        <v>70.13</v>
      </c>
      <c r="BF81" s="73">
        <f t="shared" si="12"/>
        <v>1240</v>
      </c>
      <c r="BG81" s="73"/>
      <c r="BK81" s="15">
        <f t="shared" si="17"/>
        <v>1506.1</v>
      </c>
      <c r="BL81" s="15">
        <f t="shared" si="18"/>
        <v>1490.75</v>
      </c>
      <c r="BM81" s="15">
        <f t="shared" si="19"/>
        <v>1506.1</v>
      </c>
      <c r="BO81" s="83">
        <v>1177</v>
      </c>
      <c r="BP81" s="15">
        <f t="shared" si="20"/>
        <v>1331.4224</v>
      </c>
      <c r="BQ81" s="95">
        <f t="shared" si="21"/>
        <v>1331.42</v>
      </c>
      <c r="HR81" s="16"/>
      <c r="HS81" s="16"/>
      <c r="HT81" s="16"/>
      <c r="HU81" s="16"/>
      <c r="HV81" s="16"/>
    </row>
    <row r="82" spans="1:230" s="15" customFormat="1" ht="45" customHeight="1">
      <c r="A82" s="64">
        <v>70</v>
      </c>
      <c r="B82" s="79" t="s">
        <v>417</v>
      </c>
      <c r="C82" s="72" t="s">
        <v>121</v>
      </c>
      <c r="D82" s="105">
        <v>300</v>
      </c>
      <c r="E82" s="101" t="s">
        <v>358</v>
      </c>
      <c r="F82" s="71">
        <v>253.39</v>
      </c>
      <c r="G82" s="57"/>
      <c r="H82" s="47"/>
      <c r="I82" s="46" t="s">
        <v>39</v>
      </c>
      <c r="J82" s="48">
        <f t="shared" si="14"/>
        <v>1</v>
      </c>
      <c r="K82" s="49" t="s">
        <v>64</v>
      </c>
      <c r="L82" s="49" t="s">
        <v>7</v>
      </c>
      <c r="M82" s="58"/>
      <c r="N82" s="57"/>
      <c r="O82" s="57"/>
      <c r="P82" s="59"/>
      <c r="Q82" s="57"/>
      <c r="R82" s="57"/>
      <c r="S82" s="59"/>
      <c r="T82" s="53"/>
      <c r="U82" s="53"/>
      <c r="V82" s="53"/>
      <c r="W82" s="53"/>
      <c r="X82" s="53"/>
      <c r="Y82" s="53"/>
      <c r="Z82" s="53"/>
      <c r="AA82" s="53"/>
      <c r="AB82" s="53"/>
      <c r="AC82" s="53"/>
      <c r="AD82" s="53"/>
      <c r="AE82" s="53"/>
      <c r="AF82" s="53"/>
      <c r="AG82" s="53"/>
      <c r="AH82" s="53"/>
      <c r="AI82" s="53"/>
      <c r="AJ82" s="53"/>
      <c r="AK82" s="53"/>
      <c r="AL82" s="53"/>
      <c r="AM82" s="53"/>
      <c r="AN82" s="53"/>
      <c r="AO82" s="53"/>
      <c r="AP82" s="53"/>
      <c r="AQ82" s="53"/>
      <c r="AR82" s="53"/>
      <c r="AS82" s="53"/>
      <c r="AT82" s="53"/>
      <c r="AU82" s="53"/>
      <c r="AV82" s="53"/>
      <c r="AW82" s="53"/>
      <c r="AX82" s="53"/>
      <c r="AY82" s="53"/>
      <c r="AZ82" s="53"/>
      <c r="BA82" s="60">
        <f t="shared" si="13"/>
        <v>76017</v>
      </c>
      <c r="BB82" s="61">
        <f t="shared" si="15"/>
        <v>76017</v>
      </c>
      <c r="BC82" s="56" t="str">
        <f t="shared" si="16"/>
        <v>INR  Seventy Six Thousand  &amp;Seventeen  Only</v>
      </c>
      <c r="BD82" s="70">
        <v>62</v>
      </c>
      <c r="BE82" s="73">
        <f t="shared" si="11"/>
        <v>70.13</v>
      </c>
      <c r="BF82" s="73">
        <f t="shared" si="12"/>
        <v>18600</v>
      </c>
      <c r="BG82" s="73"/>
      <c r="BK82" s="15">
        <f t="shared" si="17"/>
        <v>286.63</v>
      </c>
      <c r="BL82" s="15">
        <f t="shared" si="18"/>
        <v>1506.1</v>
      </c>
      <c r="BM82" s="15">
        <f t="shared" si="19"/>
        <v>286.63</v>
      </c>
      <c r="BO82" s="83">
        <v>224</v>
      </c>
      <c r="BP82" s="15">
        <f t="shared" si="20"/>
        <v>253.3888</v>
      </c>
      <c r="BQ82" s="95">
        <f t="shared" si="21"/>
        <v>253.39</v>
      </c>
      <c r="HR82" s="16"/>
      <c r="HS82" s="16"/>
      <c r="HT82" s="16"/>
      <c r="HU82" s="16"/>
      <c r="HV82" s="16"/>
    </row>
    <row r="83" spans="1:230" s="15" customFormat="1" ht="315.75" customHeight="1">
      <c r="A83" s="64">
        <v>71</v>
      </c>
      <c r="B83" s="79" t="s">
        <v>418</v>
      </c>
      <c r="C83" s="72" t="s">
        <v>122</v>
      </c>
      <c r="D83" s="105">
        <v>70</v>
      </c>
      <c r="E83" s="101" t="s">
        <v>357</v>
      </c>
      <c r="F83" s="71">
        <v>1443.41</v>
      </c>
      <c r="G83" s="57"/>
      <c r="H83" s="47"/>
      <c r="I83" s="46" t="s">
        <v>39</v>
      </c>
      <c r="J83" s="48">
        <f t="shared" si="14"/>
        <v>1</v>
      </c>
      <c r="K83" s="49" t="s">
        <v>64</v>
      </c>
      <c r="L83" s="49" t="s">
        <v>7</v>
      </c>
      <c r="M83" s="58"/>
      <c r="N83" s="57"/>
      <c r="O83" s="57"/>
      <c r="P83" s="59"/>
      <c r="Q83" s="57"/>
      <c r="R83" s="57"/>
      <c r="S83" s="59"/>
      <c r="T83" s="53"/>
      <c r="U83" s="53"/>
      <c r="V83" s="53"/>
      <c r="W83" s="53"/>
      <c r="X83" s="53"/>
      <c r="Y83" s="53"/>
      <c r="Z83" s="53"/>
      <c r="AA83" s="53"/>
      <c r="AB83" s="53"/>
      <c r="AC83" s="53"/>
      <c r="AD83" s="53"/>
      <c r="AE83" s="53"/>
      <c r="AF83" s="53"/>
      <c r="AG83" s="53"/>
      <c r="AH83" s="53"/>
      <c r="AI83" s="53"/>
      <c r="AJ83" s="53"/>
      <c r="AK83" s="53"/>
      <c r="AL83" s="53"/>
      <c r="AM83" s="53"/>
      <c r="AN83" s="53"/>
      <c r="AO83" s="53"/>
      <c r="AP83" s="53"/>
      <c r="AQ83" s="53"/>
      <c r="AR83" s="53"/>
      <c r="AS83" s="53"/>
      <c r="AT83" s="53"/>
      <c r="AU83" s="53"/>
      <c r="AV83" s="53"/>
      <c r="AW83" s="53"/>
      <c r="AX83" s="53"/>
      <c r="AY83" s="53"/>
      <c r="AZ83" s="53"/>
      <c r="BA83" s="60">
        <f t="shared" si="13"/>
        <v>101038.7</v>
      </c>
      <c r="BB83" s="61">
        <f t="shared" si="15"/>
        <v>101038.7</v>
      </c>
      <c r="BC83" s="56" t="str">
        <f t="shared" si="16"/>
        <v>INR  One Lakh One Thousand  &amp;Thirty Eight  and Paise Seventy Only</v>
      </c>
      <c r="BD83" s="70">
        <v>62</v>
      </c>
      <c r="BE83" s="73">
        <f t="shared" si="11"/>
        <v>70.13</v>
      </c>
      <c r="BF83" s="73">
        <f t="shared" si="12"/>
        <v>4340</v>
      </c>
      <c r="BG83" s="73"/>
      <c r="BK83" s="15">
        <f t="shared" si="17"/>
        <v>1632.79</v>
      </c>
      <c r="BL83" s="15">
        <f t="shared" si="18"/>
        <v>286.63</v>
      </c>
      <c r="BM83" s="15">
        <f t="shared" si="19"/>
        <v>1632.79</v>
      </c>
      <c r="BO83" s="83">
        <v>1276</v>
      </c>
      <c r="BP83" s="15">
        <f t="shared" si="20"/>
        <v>1443.4112</v>
      </c>
      <c r="BQ83" s="95">
        <f t="shared" si="21"/>
        <v>1443.41</v>
      </c>
      <c r="HR83" s="16"/>
      <c r="HS83" s="16"/>
      <c r="HT83" s="16"/>
      <c r="HU83" s="16"/>
      <c r="HV83" s="16"/>
    </row>
    <row r="84" spans="1:230" s="15" customFormat="1" ht="313.5" customHeight="1">
      <c r="A84" s="64">
        <v>72</v>
      </c>
      <c r="B84" s="79" t="s">
        <v>419</v>
      </c>
      <c r="C84" s="72" t="s">
        <v>123</v>
      </c>
      <c r="D84" s="105">
        <v>60</v>
      </c>
      <c r="E84" s="101" t="s">
        <v>357</v>
      </c>
      <c r="F84" s="71">
        <v>1449.07</v>
      </c>
      <c r="G84" s="57"/>
      <c r="H84" s="47"/>
      <c r="I84" s="46" t="s">
        <v>39</v>
      </c>
      <c r="J84" s="48">
        <f t="shared" si="14"/>
        <v>1</v>
      </c>
      <c r="K84" s="49" t="s">
        <v>64</v>
      </c>
      <c r="L84" s="49" t="s">
        <v>7</v>
      </c>
      <c r="M84" s="58"/>
      <c r="N84" s="57"/>
      <c r="O84" s="57"/>
      <c r="P84" s="59"/>
      <c r="Q84" s="57"/>
      <c r="R84" s="57"/>
      <c r="S84" s="59"/>
      <c r="T84" s="53"/>
      <c r="U84" s="53"/>
      <c r="V84" s="53"/>
      <c r="W84" s="53"/>
      <c r="X84" s="53"/>
      <c r="Y84" s="53"/>
      <c r="Z84" s="53"/>
      <c r="AA84" s="53"/>
      <c r="AB84" s="53"/>
      <c r="AC84" s="53"/>
      <c r="AD84" s="53"/>
      <c r="AE84" s="53"/>
      <c r="AF84" s="53"/>
      <c r="AG84" s="53"/>
      <c r="AH84" s="53"/>
      <c r="AI84" s="53"/>
      <c r="AJ84" s="53"/>
      <c r="AK84" s="53"/>
      <c r="AL84" s="53"/>
      <c r="AM84" s="53"/>
      <c r="AN84" s="53"/>
      <c r="AO84" s="53"/>
      <c r="AP84" s="53"/>
      <c r="AQ84" s="53"/>
      <c r="AR84" s="53"/>
      <c r="AS84" s="53"/>
      <c r="AT84" s="53"/>
      <c r="AU84" s="53"/>
      <c r="AV84" s="53"/>
      <c r="AW84" s="53"/>
      <c r="AX84" s="53"/>
      <c r="AY84" s="53"/>
      <c r="AZ84" s="53"/>
      <c r="BA84" s="60">
        <f t="shared" si="13"/>
        <v>86944.2</v>
      </c>
      <c r="BB84" s="61">
        <f t="shared" si="15"/>
        <v>86944.2</v>
      </c>
      <c r="BC84" s="56" t="str">
        <f t="shared" si="16"/>
        <v>INR  Eighty Six Thousand Nine Hundred &amp; Forty Four  and Paise Twenty Only</v>
      </c>
      <c r="BD84" s="70">
        <v>70</v>
      </c>
      <c r="BE84" s="73">
        <f t="shared" si="11"/>
        <v>79.18</v>
      </c>
      <c r="BF84" s="73">
        <f t="shared" si="12"/>
        <v>4200</v>
      </c>
      <c r="BG84" s="73"/>
      <c r="BK84" s="15">
        <f t="shared" si="17"/>
        <v>1639.19</v>
      </c>
      <c r="BL84" s="15">
        <f t="shared" si="18"/>
        <v>1632.79</v>
      </c>
      <c r="BM84" s="15">
        <f t="shared" si="19"/>
        <v>1639.19</v>
      </c>
      <c r="BO84" s="83">
        <v>1281</v>
      </c>
      <c r="BP84" s="15">
        <f t="shared" si="20"/>
        <v>1449.0672</v>
      </c>
      <c r="BQ84" s="95">
        <f t="shared" si="21"/>
        <v>1449.07</v>
      </c>
      <c r="HR84" s="16"/>
      <c r="HS84" s="16"/>
      <c r="HT84" s="16"/>
      <c r="HU84" s="16"/>
      <c r="HV84" s="16"/>
    </row>
    <row r="85" spans="1:230" s="15" customFormat="1" ht="114" customHeight="1">
      <c r="A85" s="64">
        <v>73</v>
      </c>
      <c r="B85" s="79" t="s">
        <v>420</v>
      </c>
      <c r="C85" s="72" t="s">
        <v>124</v>
      </c>
      <c r="D85" s="105">
        <v>175</v>
      </c>
      <c r="E85" s="71" t="s">
        <v>247</v>
      </c>
      <c r="F85" s="71">
        <v>562.21</v>
      </c>
      <c r="G85" s="57"/>
      <c r="H85" s="47"/>
      <c r="I85" s="46" t="s">
        <v>39</v>
      </c>
      <c r="J85" s="48">
        <f t="shared" si="14"/>
        <v>1</v>
      </c>
      <c r="K85" s="49" t="s">
        <v>64</v>
      </c>
      <c r="L85" s="49" t="s">
        <v>7</v>
      </c>
      <c r="M85" s="58"/>
      <c r="N85" s="57"/>
      <c r="O85" s="57"/>
      <c r="P85" s="59"/>
      <c r="Q85" s="57"/>
      <c r="R85" s="57"/>
      <c r="S85" s="59"/>
      <c r="T85" s="53"/>
      <c r="U85" s="53"/>
      <c r="V85" s="53"/>
      <c r="W85" s="53"/>
      <c r="X85" s="53"/>
      <c r="Y85" s="53"/>
      <c r="Z85" s="53"/>
      <c r="AA85" s="53"/>
      <c r="AB85" s="53"/>
      <c r="AC85" s="53"/>
      <c r="AD85" s="53"/>
      <c r="AE85" s="53"/>
      <c r="AF85" s="53"/>
      <c r="AG85" s="53"/>
      <c r="AH85" s="53"/>
      <c r="AI85" s="53"/>
      <c r="AJ85" s="53"/>
      <c r="AK85" s="53"/>
      <c r="AL85" s="53"/>
      <c r="AM85" s="53"/>
      <c r="AN85" s="53"/>
      <c r="AO85" s="53"/>
      <c r="AP85" s="53"/>
      <c r="AQ85" s="53"/>
      <c r="AR85" s="53"/>
      <c r="AS85" s="53"/>
      <c r="AT85" s="53"/>
      <c r="AU85" s="53"/>
      <c r="AV85" s="53"/>
      <c r="AW85" s="53"/>
      <c r="AX85" s="53"/>
      <c r="AY85" s="53"/>
      <c r="AZ85" s="53"/>
      <c r="BA85" s="60">
        <f t="shared" si="13"/>
        <v>98386.75</v>
      </c>
      <c r="BB85" s="61">
        <f t="shared" si="15"/>
        <v>98386.75</v>
      </c>
      <c r="BC85" s="56" t="str">
        <f t="shared" si="16"/>
        <v>INR  Ninety Eight Thousand Three Hundred &amp; Eighty Six  and Paise Seventy Five Only</v>
      </c>
      <c r="BD85" s="70">
        <v>70</v>
      </c>
      <c r="BE85" s="73">
        <f t="shared" si="11"/>
        <v>79.18</v>
      </c>
      <c r="BF85" s="73">
        <f t="shared" si="12"/>
        <v>12250</v>
      </c>
      <c r="BG85" s="73"/>
      <c r="BK85" s="15">
        <f t="shared" si="17"/>
        <v>635.97</v>
      </c>
      <c r="BL85" s="15">
        <f t="shared" si="18"/>
        <v>1639.19</v>
      </c>
      <c r="BM85" s="15">
        <f t="shared" si="19"/>
        <v>635.97</v>
      </c>
      <c r="BO85" s="83">
        <v>497</v>
      </c>
      <c r="BP85" s="15">
        <f t="shared" si="20"/>
        <v>562.2064</v>
      </c>
      <c r="BQ85" s="95">
        <f t="shared" si="21"/>
        <v>562.21</v>
      </c>
      <c r="HR85" s="16"/>
      <c r="HS85" s="16"/>
      <c r="HT85" s="16"/>
      <c r="HU85" s="16"/>
      <c r="HV85" s="16"/>
    </row>
    <row r="86" spans="1:230" s="15" customFormat="1" ht="116.25" customHeight="1">
      <c r="A86" s="64">
        <v>74</v>
      </c>
      <c r="B86" s="79" t="s">
        <v>421</v>
      </c>
      <c r="C86" s="72" t="s">
        <v>125</v>
      </c>
      <c r="D86" s="105">
        <v>75</v>
      </c>
      <c r="E86" s="71" t="s">
        <v>247</v>
      </c>
      <c r="F86" s="71">
        <v>562.21</v>
      </c>
      <c r="G86" s="57"/>
      <c r="H86" s="47"/>
      <c r="I86" s="46" t="s">
        <v>39</v>
      </c>
      <c r="J86" s="48">
        <f t="shared" si="14"/>
        <v>1</v>
      </c>
      <c r="K86" s="49" t="s">
        <v>64</v>
      </c>
      <c r="L86" s="49" t="s">
        <v>7</v>
      </c>
      <c r="M86" s="58"/>
      <c r="N86" s="57"/>
      <c r="O86" s="57"/>
      <c r="P86" s="59"/>
      <c r="Q86" s="57"/>
      <c r="R86" s="57"/>
      <c r="S86" s="59"/>
      <c r="T86" s="53"/>
      <c r="U86" s="53"/>
      <c r="V86" s="53"/>
      <c r="W86" s="53"/>
      <c r="X86" s="53"/>
      <c r="Y86" s="53"/>
      <c r="Z86" s="53"/>
      <c r="AA86" s="53"/>
      <c r="AB86" s="53"/>
      <c r="AC86" s="53"/>
      <c r="AD86" s="53"/>
      <c r="AE86" s="53"/>
      <c r="AF86" s="53"/>
      <c r="AG86" s="53"/>
      <c r="AH86" s="53"/>
      <c r="AI86" s="53"/>
      <c r="AJ86" s="53"/>
      <c r="AK86" s="53"/>
      <c r="AL86" s="53"/>
      <c r="AM86" s="53"/>
      <c r="AN86" s="53"/>
      <c r="AO86" s="53"/>
      <c r="AP86" s="53"/>
      <c r="AQ86" s="53"/>
      <c r="AR86" s="53"/>
      <c r="AS86" s="53"/>
      <c r="AT86" s="53"/>
      <c r="AU86" s="53"/>
      <c r="AV86" s="53"/>
      <c r="AW86" s="53"/>
      <c r="AX86" s="53"/>
      <c r="AY86" s="53"/>
      <c r="AZ86" s="53"/>
      <c r="BA86" s="60">
        <f t="shared" si="13"/>
        <v>42165.75</v>
      </c>
      <c r="BB86" s="61">
        <f t="shared" si="15"/>
        <v>42165.75</v>
      </c>
      <c r="BC86" s="56" t="str">
        <f t="shared" si="16"/>
        <v>INR  Forty Two Thousand One Hundred &amp; Sixty Five  and Paise Seventy Five Only</v>
      </c>
      <c r="BD86" s="70">
        <v>32.11</v>
      </c>
      <c r="BE86" s="73">
        <f t="shared" si="11"/>
        <v>36.32</v>
      </c>
      <c r="BF86" s="73">
        <f t="shared" si="12"/>
        <v>2408.25</v>
      </c>
      <c r="BG86" s="73"/>
      <c r="BK86" s="15">
        <f t="shared" si="17"/>
        <v>635.97</v>
      </c>
      <c r="BL86" s="15">
        <f t="shared" si="18"/>
        <v>635.97</v>
      </c>
      <c r="BM86" s="15">
        <f t="shared" si="19"/>
        <v>635.97</v>
      </c>
      <c r="BO86" s="83">
        <v>497</v>
      </c>
      <c r="BP86" s="15">
        <f t="shared" si="20"/>
        <v>562.2064</v>
      </c>
      <c r="BQ86" s="95">
        <f t="shared" si="21"/>
        <v>562.21</v>
      </c>
      <c r="HR86" s="16"/>
      <c r="HS86" s="16"/>
      <c r="HT86" s="16"/>
      <c r="HU86" s="16"/>
      <c r="HV86" s="16"/>
    </row>
    <row r="87" spans="1:230" s="15" customFormat="1" ht="122.25" customHeight="1">
      <c r="A87" s="64">
        <v>75</v>
      </c>
      <c r="B87" s="79" t="s">
        <v>422</v>
      </c>
      <c r="C87" s="72" t="s">
        <v>126</v>
      </c>
      <c r="D87" s="105">
        <v>61</v>
      </c>
      <c r="E87" s="71" t="s">
        <v>267</v>
      </c>
      <c r="F87" s="71">
        <v>2919.63</v>
      </c>
      <c r="G87" s="57"/>
      <c r="H87" s="47"/>
      <c r="I87" s="46" t="s">
        <v>39</v>
      </c>
      <c r="J87" s="48">
        <f t="shared" si="14"/>
        <v>1</v>
      </c>
      <c r="K87" s="49" t="s">
        <v>64</v>
      </c>
      <c r="L87" s="49" t="s">
        <v>7</v>
      </c>
      <c r="M87" s="58"/>
      <c r="N87" s="57"/>
      <c r="O87" s="57"/>
      <c r="P87" s="59"/>
      <c r="Q87" s="57"/>
      <c r="R87" s="57"/>
      <c r="S87" s="59"/>
      <c r="T87" s="53"/>
      <c r="U87" s="53"/>
      <c r="V87" s="53"/>
      <c r="W87" s="53"/>
      <c r="X87" s="53"/>
      <c r="Y87" s="53"/>
      <c r="Z87" s="53"/>
      <c r="AA87" s="53"/>
      <c r="AB87" s="53"/>
      <c r="AC87" s="53"/>
      <c r="AD87" s="53"/>
      <c r="AE87" s="53"/>
      <c r="AF87" s="53"/>
      <c r="AG87" s="53"/>
      <c r="AH87" s="53"/>
      <c r="AI87" s="53"/>
      <c r="AJ87" s="53"/>
      <c r="AK87" s="53"/>
      <c r="AL87" s="53"/>
      <c r="AM87" s="53"/>
      <c r="AN87" s="53"/>
      <c r="AO87" s="53"/>
      <c r="AP87" s="53"/>
      <c r="AQ87" s="53"/>
      <c r="AR87" s="53"/>
      <c r="AS87" s="53"/>
      <c r="AT87" s="53"/>
      <c r="AU87" s="53"/>
      <c r="AV87" s="53"/>
      <c r="AW87" s="53"/>
      <c r="AX87" s="53"/>
      <c r="AY87" s="53"/>
      <c r="AZ87" s="53"/>
      <c r="BA87" s="60">
        <f t="shared" si="13"/>
        <v>178097.43</v>
      </c>
      <c r="BB87" s="61">
        <f t="shared" si="15"/>
        <v>178097.43</v>
      </c>
      <c r="BC87" s="56" t="str">
        <f t="shared" si="16"/>
        <v>INR  One Lakh Seventy Eight Thousand  &amp;Ninety Seven  and Paise Forty Three Only</v>
      </c>
      <c r="BD87" s="70">
        <v>32.82</v>
      </c>
      <c r="BE87" s="73">
        <f t="shared" si="11"/>
        <v>37.13</v>
      </c>
      <c r="BF87" s="73">
        <f t="shared" si="12"/>
        <v>2002.02</v>
      </c>
      <c r="BG87" s="73"/>
      <c r="BK87" s="15">
        <f t="shared" si="17"/>
        <v>3302.69</v>
      </c>
      <c r="BL87" s="15">
        <f t="shared" si="18"/>
        <v>635.97</v>
      </c>
      <c r="BM87" s="15">
        <f t="shared" si="19"/>
        <v>3302.69</v>
      </c>
      <c r="BO87" s="83">
        <v>2581</v>
      </c>
      <c r="BP87" s="15">
        <f t="shared" si="20"/>
        <v>2919.6272</v>
      </c>
      <c r="BQ87" s="95">
        <f t="shared" si="21"/>
        <v>2919.63</v>
      </c>
      <c r="HR87" s="16"/>
      <c r="HS87" s="16"/>
      <c r="HT87" s="16"/>
      <c r="HU87" s="16"/>
      <c r="HV87" s="16"/>
    </row>
    <row r="88" spans="1:230" s="15" customFormat="1" ht="117.75" customHeight="1">
      <c r="A88" s="64">
        <v>76</v>
      </c>
      <c r="B88" s="79" t="s">
        <v>423</v>
      </c>
      <c r="C88" s="72" t="s">
        <v>127</v>
      </c>
      <c r="D88" s="105">
        <v>21</v>
      </c>
      <c r="E88" s="71" t="s">
        <v>267</v>
      </c>
      <c r="F88" s="71">
        <v>2935.46</v>
      </c>
      <c r="G88" s="57"/>
      <c r="H88" s="47"/>
      <c r="I88" s="46" t="s">
        <v>39</v>
      </c>
      <c r="J88" s="48">
        <f t="shared" si="14"/>
        <v>1</v>
      </c>
      <c r="K88" s="49" t="s">
        <v>64</v>
      </c>
      <c r="L88" s="49" t="s">
        <v>7</v>
      </c>
      <c r="M88" s="58"/>
      <c r="N88" s="57"/>
      <c r="O88" s="57"/>
      <c r="P88" s="59"/>
      <c r="Q88" s="57"/>
      <c r="R88" s="57"/>
      <c r="S88" s="59"/>
      <c r="T88" s="53"/>
      <c r="U88" s="53"/>
      <c r="V88" s="53"/>
      <c r="W88" s="53"/>
      <c r="X88" s="53"/>
      <c r="Y88" s="53"/>
      <c r="Z88" s="53"/>
      <c r="AA88" s="53"/>
      <c r="AB88" s="53"/>
      <c r="AC88" s="53"/>
      <c r="AD88" s="53"/>
      <c r="AE88" s="53"/>
      <c r="AF88" s="53"/>
      <c r="AG88" s="53"/>
      <c r="AH88" s="53"/>
      <c r="AI88" s="53"/>
      <c r="AJ88" s="53"/>
      <c r="AK88" s="53"/>
      <c r="AL88" s="53"/>
      <c r="AM88" s="53"/>
      <c r="AN88" s="53"/>
      <c r="AO88" s="53"/>
      <c r="AP88" s="53"/>
      <c r="AQ88" s="53"/>
      <c r="AR88" s="53"/>
      <c r="AS88" s="53"/>
      <c r="AT88" s="53"/>
      <c r="AU88" s="53"/>
      <c r="AV88" s="53"/>
      <c r="AW88" s="53"/>
      <c r="AX88" s="53"/>
      <c r="AY88" s="53"/>
      <c r="AZ88" s="53"/>
      <c r="BA88" s="60">
        <f t="shared" si="13"/>
        <v>61644.66</v>
      </c>
      <c r="BB88" s="61">
        <f t="shared" si="15"/>
        <v>61644.66</v>
      </c>
      <c r="BC88" s="56" t="str">
        <f t="shared" si="16"/>
        <v>INR  Sixty One Thousand Six Hundred &amp; Forty Four  and Paise Sixty Six Only</v>
      </c>
      <c r="BD88" s="70">
        <v>33.53</v>
      </c>
      <c r="BE88" s="73">
        <f t="shared" si="11"/>
        <v>37.93</v>
      </c>
      <c r="BF88" s="73">
        <f t="shared" si="12"/>
        <v>704.13</v>
      </c>
      <c r="BG88" s="73"/>
      <c r="BK88" s="15">
        <f t="shared" si="17"/>
        <v>3320.59</v>
      </c>
      <c r="BL88" s="15">
        <f t="shared" si="18"/>
        <v>3302.69</v>
      </c>
      <c r="BM88" s="15">
        <f t="shared" si="19"/>
        <v>3320.59</v>
      </c>
      <c r="BO88" s="83">
        <v>2595</v>
      </c>
      <c r="BP88" s="15">
        <f t="shared" si="20"/>
        <v>2935.464</v>
      </c>
      <c r="BQ88" s="95">
        <f t="shared" si="21"/>
        <v>2935.46</v>
      </c>
      <c r="HR88" s="16"/>
      <c r="HS88" s="16"/>
      <c r="HT88" s="16"/>
      <c r="HU88" s="16"/>
      <c r="HV88" s="16"/>
    </row>
    <row r="89" spans="1:230" s="15" customFormat="1" ht="160.5" customHeight="1">
      <c r="A89" s="64">
        <v>77</v>
      </c>
      <c r="B89" s="79" t="s">
        <v>424</v>
      </c>
      <c r="C89" s="72" t="s">
        <v>128</v>
      </c>
      <c r="D89" s="105">
        <v>3</v>
      </c>
      <c r="E89" s="101" t="s">
        <v>245</v>
      </c>
      <c r="F89" s="71">
        <v>1705.85</v>
      </c>
      <c r="G89" s="57"/>
      <c r="H89" s="47"/>
      <c r="I89" s="46" t="s">
        <v>39</v>
      </c>
      <c r="J89" s="48">
        <f t="shared" si="14"/>
        <v>1</v>
      </c>
      <c r="K89" s="49" t="s">
        <v>64</v>
      </c>
      <c r="L89" s="49" t="s">
        <v>7</v>
      </c>
      <c r="M89" s="58"/>
      <c r="N89" s="57"/>
      <c r="O89" s="57"/>
      <c r="P89" s="59"/>
      <c r="Q89" s="57"/>
      <c r="R89" s="57"/>
      <c r="S89" s="59"/>
      <c r="T89" s="53"/>
      <c r="U89" s="53"/>
      <c r="V89" s="53"/>
      <c r="W89" s="53"/>
      <c r="X89" s="53"/>
      <c r="Y89" s="53"/>
      <c r="Z89" s="53"/>
      <c r="AA89" s="53"/>
      <c r="AB89" s="53"/>
      <c r="AC89" s="53"/>
      <c r="AD89" s="53"/>
      <c r="AE89" s="53"/>
      <c r="AF89" s="53"/>
      <c r="AG89" s="53"/>
      <c r="AH89" s="53"/>
      <c r="AI89" s="53"/>
      <c r="AJ89" s="53"/>
      <c r="AK89" s="53"/>
      <c r="AL89" s="53"/>
      <c r="AM89" s="53"/>
      <c r="AN89" s="53"/>
      <c r="AO89" s="53"/>
      <c r="AP89" s="53"/>
      <c r="AQ89" s="53"/>
      <c r="AR89" s="53"/>
      <c r="AS89" s="53"/>
      <c r="AT89" s="53"/>
      <c r="AU89" s="53"/>
      <c r="AV89" s="53"/>
      <c r="AW89" s="53"/>
      <c r="AX89" s="53"/>
      <c r="AY89" s="53"/>
      <c r="AZ89" s="53"/>
      <c r="BA89" s="60">
        <f t="shared" si="13"/>
        <v>5117.55</v>
      </c>
      <c r="BB89" s="61">
        <f t="shared" si="15"/>
        <v>5117.55</v>
      </c>
      <c r="BC89" s="56" t="str">
        <f t="shared" si="16"/>
        <v>INR  Five Thousand One Hundred &amp; Seventeen  and Paise Fifty Five Only</v>
      </c>
      <c r="BD89" s="70">
        <v>34.24</v>
      </c>
      <c r="BE89" s="73">
        <f t="shared" si="11"/>
        <v>38.73</v>
      </c>
      <c r="BF89" s="73">
        <f t="shared" si="12"/>
        <v>102.72</v>
      </c>
      <c r="BG89" s="73"/>
      <c r="BK89" s="15">
        <f t="shared" si="17"/>
        <v>1929.66</v>
      </c>
      <c r="BL89" s="15">
        <f t="shared" si="18"/>
        <v>3320.59</v>
      </c>
      <c r="BM89" s="15">
        <f t="shared" si="19"/>
        <v>1929.66</v>
      </c>
      <c r="BO89" s="83">
        <v>1508</v>
      </c>
      <c r="BP89" s="15">
        <f t="shared" si="20"/>
        <v>1705.8496</v>
      </c>
      <c r="BQ89" s="95">
        <f t="shared" si="21"/>
        <v>1705.85</v>
      </c>
      <c r="HR89" s="16"/>
      <c r="HS89" s="16"/>
      <c r="HT89" s="16"/>
      <c r="HU89" s="16"/>
      <c r="HV89" s="16"/>
    </row>
    <row r="90" spans="1:230" s="15" customFormat="1" ht="158.25" customHeight="1">
      <c r="A90" s="64">
        <v>78</v>
      </c>
      <c r="B90" s="79" t="s">
        <v>425</v>
      </c>
      <c r="C90" s="72" t="s">
        <v>129</v>
      </c>
      <c r="D90" s="105">
        <v>3</v>
      </c>
      <c r="E90" s="101" t="s">
        <v>245</v>
      </c>
      <c r="F90" s="71">
        <v>1726.32</v>
      </c>
      <c r="G90" s="57"/>
      <c r="H90" s="47"/>
      <c r="I90" s="46" t="s">
        <v>39</v>
      </c>
      <c r="J90" s="48">
        <f t="shared" si="14"/>
        <v>1</v>
      </c>
      <c r="K90" s="49" t="s">
        <v>64</v>
      </c>
      <c r="L90" s="49" t="s">
        <v>7</v>
      </c>
      <c r="M90" s="58"/>
      <c r="N90" s="57"/>
      <c r="O90" s="57"/>
      <c r="P90" s="59"/>
      <c r="Q90" s="57"/>
      <c r="R90" s="57"/>
      <c r="S90" s="59"/>
      <c r="T90" s="53"/>
      <c r="U90" s="53"/>
      <c r="V90" s="53"/>
      <c r="W90" s="53"/>
      <c r="X90" s="53"/>
      <c r="Y90" s="53"/>
      <c r="Z90" s="53"/>
      <c r="AA90" s="53"/>
      <c r="AB90" s="53"/>
      <c r="AC90" s="53"/>
      <c r="AD90" s="53"/>
      <c r="AE90" s="53"/>
      <c r="AF90" s="53"/>
      <c r="AG90" s="53"/>
      <c r="AH90" s="53"/>
      <c r="AI90" s="53"/>
      <c r="AJ90" s="53"/>
      <c r="AK90" s="53"/>
      <c r="AL90" s="53"/>
      <c r="AM90" s="53"/>
      <c r="AN90" s="53"/>
      <c r="AO90" s="53"/>
      <c r="AP90" s="53"/>
      <c r="AQ90" s="53"/>
      <c r="AR90" s="53"/>
      <c r="AS90" s="53"/>
      <c r="AT90" s="53"/>
      <c r="AU90" s="53"/>
      <c r="AV90" s="53"/>
      <c r="AW90" s="53"/>
      <c r="AX90" s="53"/>
      <c r="AY90" s="53"/>
      <c r="AZ90" s="53"/>
      <c r="BA90" s="60">
        <f t="shared" si="13"/>
        <v>5178.96</v>
      </c>
      <c r="BB90" s="61">
        <f t="shared" si="15"/>
        <v>5178.96</v>
      </c>
      <c r="BC90" s="56" t="str">
        <f t="shared" si="16"/>
        <v>INR  Five Thousand One Hundred &amp; Seventy Eight  and Paise Ninety Six Only</v>
      </c>
      <c r="BD90" s="70">
        <v>67</v>
      </c>
      <c r="BE90" s="73">
        <f t="shared" si="11"/>
        <v>75.79</v>
      </c>
      <c r="BF90" s="73">
        <f t="shared" si="12"/>
        <v>201</v>
      </c>
      <c r="BG90" s="73"/>
      <c r="BK90" s="15">
        <f t="shared" si="17"/>
        <v>1952.81</v>
      </c>
      <c r="BL90" s="15">
        <f t="shared" si="18"/>
        <v>1929.66</v>
      </c>
      <c r="BM90" s="15">
        <f t="shared" si="19"/>
        <v>1952.81</v>
      </c>
      <c r="BO90" s="83">
        <v>1526.1</v>
      </c>
      <c r="BP90" s="15">
        <f t="shared" si="20"/>
        <v>1726.32432</v>
      </c>
      <c r="BQ90" s="95">
        <f t="shared" si="21"/>
        <v>1726.32</v>
      </c>
      <c r="HR90" s="16"/>
      <c r="HS90" s="16"/>
      <c r="HT90" s="16"/>
      <c r="HU90" s="16"/>
      <c r="HV90" s="16"/>
    </row>
    <row r="91" spans="1:230" s="15" customFormat="1" ht="156.75" customHeight="1">
      <c r="A91" s="64">
        <v>79</v>
      </c>
      <c r="B91" s="79" t="s">
        <v>426</v>
      </c>
      <c r="C91" s="72" t="s">
        <v>130</v>
      </c>
      <c r="D91" s="105">
        <v>3</v>
      </c>
      <c r="E91" s="101" t="s">
        <v>245</v>
      </c>
      <c r="F91" s="71">
        <v>1747.04</v>
      </c>
      <c r="G91" s="57"/>
      <c r="H91" s="47"/>
      <c r="I91" s="46" t="s">
        <v>39</v>
      </c>
      <c r="J91" s="48">
        <f t="shared" si="14"/>
        <v>1</v>
      </c>
      <c r="K91" s="49" t="s">
        <v>64</v>
      </c>
      <c r="L91" s="49" t="s">
        <v>7</v>
      </c>
      <c r="M91" s="58"/>
      <c r="N91" s="57"/>
      <c r="O91" s="57"/>
      <c r="P91" s="59"/>
      <c r="Q91" s="57"/>
      <c r="R91" s="57"/>
      <c r="S91" s="59"/>
      <c r="T91" s="53"/>
      <c r="U91" s="53"/>
      <c r="V91" s="53"/>
      <c r="W91" s="53"/>
      <c r="X91" s="53"/>
      <c r="Y91" s="53"/>
      <c r="Z91" s="53"/>
      <c r="AA91" s="53"/>
      <c r="AB91" s="53"/>
      <c r="AC91" s="53"/>
      <c r="AD91" s="53"/>
      <c r="AE91" s="53"/>
      <c r="AF91" s="53"/>
      <c r="AG91" s="53"/>
      <c r="AH91" s="53"/>
      <c r="AI91" s="53"/>
      <c r="AJ91" s="53"/>
      <c r="AK91" s="53"/>
      <c r="AL91" s="53"/>
      <c r="AM91" s="53"/>
      <c r="AN91" s="53"/>
      <c r="AO91" s="53"/>
      <c r="AP91" s="53"/>
      <c r="AQ91" s="53"/>
      <c r="AR91" s="53"/>
      <c r="AS91" s="53"/>
      <c r="AT91" s="53"/>
      <c r="AU91" s="53"/>
      <c r="AV91" s="53"/>
      <c r="AW91" s="53"/>
      <c r="AX91" s="53"/>
      <c r="AY91" s="53"/>
      <c r="AZ91" s="53"/>
      <c r="BA91" s="60">
        <f t="shared" si="13"/>
        <v>5241.12</v>
      </c>
      <c r="BB91" s="61">
        <f t="shared" si="15"/>
        <v>5241.12</v>
      </c>
      <c r="BC91" s="56" t="str">
        <f t="shared" si="16"/>
        <v>INR  Five Thousand Two Hundred &amp; Forty One  and Paise Twelve Only</v>
      </c>
      <c r="BD91" s="70">
        <v>67.71</v>
      </c>
      <c r="BE91" s="73">
        <f t="shared" si="11"/>
        <v>76.59</v>
      </c>
      <c r="BF91" s="73">
        <f t="shared" si="12"/>
        <v>203.13</v>
      </c>
      <c r="BG91" s="73"/>
      <c r="BK91" s="15">
        <f t="shared" si="17"/>
        <v>1976.25</v>
      </c>
      <c r="BL91" s="15">
        <f t="shared" si="18"/>
        <v>1952.81</v>
      </c>
      <c r="BM91" s="15">
        <f t="shared" si="19"/>
        <v>1976.25</v>
      </c>
      <c r="BO91" s="83">
        <v>1544.41</v>
      </c>
      <c r="BP91" s="15">
        <f t="shared" si="20"/>
        <v>1747.036592</v>
      </c>
      <c r="BQ91" s="95">
        <f t="shared" si="21"/>
        <v>1747.04</v>
      </c>
      <c r="HR91" s="16"/>
      <c r="HS91" s="16"/>
      <c r="HT91" s="16"/>
      <c r="HU91" s="16"/>
      <c r="HV91" s="16"/>
    </row>
    <row r="92" spans="1:230" s="15" customFormat="1" ht="57" customHeight="1">
      <c r="A92" s="64">
        <v>80</v>
      </c>
      <c r="B92" s="79" t="s">
        <v>427</v>
      </c>
      <c r="C92" s="72" t="s">
        <v>131</v>
      </c>
      <c r="D92" s="105">
        <v>5</v>
      </c>
      <c r="E92" s="101" t="s">
        <v>245</v>
      </c>
      <c r="F92" s="71">
        <v>2487.51</v>
      </c>
      <c r="G92" s="57"/>
      <c r="H92" s="47"/>
      <c r="I92" s="46" t="s">
        <v>39</v>
      </c>
      <c r="J92" s="48">
        <f t="shared" si="14"/>
        <v>1</v>
      </c>
      <c r="K92" s="49" t="s">
        <v>64</v>
      </c>
      <c r="L92" s="49" t="s">
        <v>7</v>
      </c>
      <c r="M92" s="58"/>
      <c r="N92" s="57"/>
      <c r="O92" s="57"/>
      <c r="P92" s="59"/>
      <c r="Q92" s="57"/>
      <c r="R92" s="57"/>
      <c r="S92" s="59"/>
      <c r="T92" s="53"/>
      <c r="U92" s="53"/>
      <c r="V92" s="53"/>
      <c r="W92" s="53"/>
      <c r="X92" s="53"/>
      <c r="Y92" s="53"/>
      <c r="Z92" s="53"/>
      <c r="AA92" s="53"/>
      <c r="AB92" s="53"/>
      <c r="AC92" s="53"/>
      <c r="AD92" s="53"/>
      <c r="AE92" s="53"/>
      <c r="AF92" s="53"/>
      <c r="AG92" s="53"/>
      <c r="AH92" s="53"/>
      <c r="AI92" s="53"/>
      <c r="AJ92" s="53"/>
      <c r="AK92" s="53"/>
      <c r="AL92" s="53"/>
      <c r="AM92" s="53"/>
      <c r="AN92" s="53"/>
      <c r="AO92" s="53"/>
      <c r="AP92" s="53"/>
      <c r="AQ92" s="53"/>
      <c r="AR92" s="53"/>
      <c r="AS92" s="53"/>
      <c r="AT92" s="53"/>
      <c r="AU92" s="53"/>
      <c r="AV92" s="53"/>
      <c r="AW92" s="53"/>
      <c r="AX92" s="53"/>
      <c r="AY92" s="53"/>
      <c r="AZ92" s="53"/>
      <c r="BA92" s="60">
        <f t="shared" si="13"/>
        <v>12437.55</v>
      </c>
      <c r="BB92" s="61">
        <f t="shared" si="15"/>
        <v>12437.55</v>
      </c>
      <c r="BC92" s="56" t="str">
        <f t="shared" si="16"/>
        <v>INR  Twelve Thousand Four Hundred &amp; Thirty Seven  and Paise Fifty Five Only</v>
      </c>
      <c r="BD92" s="70">
        <v>69.84</v>
      </c>
      <c r="BE92" s="73">
        <f t="shared" si="11"/>
        <v>79</v>
      </c>
      <c r="BF92" s="73">
        <f t="shared" si="12"/>
        <v>349.2</v>
      </c>
      <c r="BG92" s="73"/>
      <c r="BK92" s="15">
        <f t="shared" si="17"/>
        <v>2813.87</v>
      </c>
      <c r="BL92" s="15">
        <f t="shared" si="18"/>
        <v>1976.25</v>
      </c>
      <c r="BM92" s="15">
        <f t="shared" si="19"/>
        <v>2813.87</v>
      </c>
      <c r="BO92" s="83">
        <v>2199</v>
      </c>
      <c r="BP92" s="15">
        <f t="shared" si="20"/>
        <v>2487.5088</v>
      </c>
      <c r="BQ92" s="95">
        <f t="shared" si="21"/>
        <v>2487.51</v>
      </c>
      <c r="HR92" s="16"/>
      <c r="HS92" s="16"/>
      <c r="HT92" s="16"/>
      <c r="HU92" s="16"/>
      <c r="HV92" s="16"/>
    </row>
    <row r="93" spans="1:230" s="15" customFormat="1" ht="54" customHeight="1">
      <c r="A93" s="64">
        <v>81</v>
      </c>
      <c r="B93" s="79" t="s">
        <v>428</v>
      </c>
      <c r="C93" s="72" t="s">
        <v>132</v>
      </c>
      <c r="D93" s="105">
        <v>5</v>
      </c>
      <c r="E93" s="101" t="s">
        <v>245</v>
      </c>
      <c r="F93" s="71">
        <v>2517.36</v>
      </c>
      <c r="G93" s="57"/>
      <c r="H93" s="47"/>
      <c r="I93" s="46" t="s">
        <v>39</v>
      </c>
      <c r="J93" s="48">
        <f aca="true" t="shared" si="22" ref="J93:J99">IF(I93="Less(-)",-1,1)</f>
        <v>1</v>
      </c>
      <c r="K93" s="49" t="s">
        <v>64</v>
      </c>
      <c r="L93" s="49" t="s">
        <v>7</v>
      </c>
      <c r="M93" s="58"/>
      <c r="N93" s="57"/>
      <c r="O93" s="57"/>
      <c r="P93" s="59"/>
      <c r="Q93" s="57"/>
      <c r="R93" s="57"/>
      <c r="S93" s="59"/>
      <c r="T93" s="53"/>
      <c r="U93" s="53"/>
      <c r="V93" s="53"/>
      <c r="W93" s="53"/>
      <c r="X93" s="53"/>
      <c r="Y93" s="53"/>
      <c r="Z93" s="53"/>
      <c r="AA93" s="53"/>
      <c r="AB93" s="53"/>
      <c r="AC93" s="53"/>
      <c r="AD93" s="53"/>
      <c r="AE93" s="53"/>
      <c r="AF93" s="53"/>
      <c r="AG93" s="53"/>
      <c r="AH93" s="53"/>
      <c r="AI93" s="53"/>
      <c r="AJ93" s="53"/>
      <c r="AK93" s="53"/>
      <c r="AL93" s="53"/>
      <c r="AM93" s="53"/>
      <c r="AN93" s="53"/>
      <c r="AO93" s="53"/>
      <c r="AP93" s="53"/>
      <c r="AQ93" s="53"/>
      <c r="AR93" s="53"/>
      <c r="AS93" s="53"/>
      <c r="AT93" s="53"/>
      <c r="AU93" s="53"/>
      <c r="AV93" s="53"/>
      <c r="AW93" s="53"/>
      <c r="AX93" s="53"/>
      <c r="AY93" s="53"/>
      <c r="AZ93" s="53"/>
      <c r="BA93" s="60">
        <f aca="true" t="shared" si="23" ref="BA93:BA99">total_amount_ba($B$2,$D$2,D93,F93,J93,K93,M93)</f>
        <v>12586.8</v>
      </c>
      <c r="BB93" s="61">
        <f aca="true" t="shared" si="24" ref="BB93:BB99">BA93+SUM(N93:AZ93)</f>
        <v>12586.8</v>
      </c>
      <c r="BC93" s="56" t="str">
        <f aca="true" t="shared" si="25" ref="BC93:BC99">SpellNumber(L93,BB93)</f>
        <v>INR  Twelve Thousand Five Hundred &amp; Eighty Six  and Paise Eighty Only</v>
      </c>
      <c r="BD93" s="70">
        <v>49</v>
      </c>
      <c r="BE93" s="73">
        <f t="shared" si="11"/>
        <v>55.43</v>
      </c>
      <c r="BF93" s="73">
        <f t="shared" si="12"/>
        <v>245</v>
      </c>
      <c r="BG93" s="73"/>
      <c r="BK93" s="15">
        <f t="shared" si="17"/>
        <v>2847.64</v>
      </c>
      <c r="BL93" s="15">
        <f t="shared" si="18"/>
        <v>2813.87</v>
      </c>
      <c r="BM93" s="15">
        <f t="shared" si="19"/>
        <v>2847.64</v>
      </c>
      <c r="BO93" s="83">
        <v>2225.39</v>
      </c>
      <c r="BP93" s="15">
        <f t="shared" si="20"/>
        <v>2517.361168</v>
      </c>
      <c r="BQ93" s="95">
        <f t="shared" si="21"/>
        <v>2517.36</v>
      </c>
      <c r="HR93" s="16"/>
      <c r="HS93" s="16"/>
      <c r="HT93" s="16"/>
      <c r="HU93" s="16"/>
      <c r="HV93" s="16"/>
    </row>
    <row r="94" spans="1:230" s="15" customFormat="1" ht="56.25" customHeight="1">
      <c r="A94" s="64">
        <v>82</v>
      </c>
      <c r="B94" s="79" t="s">
        <v>429</v>
      </c>
      <c r="C94" s="72" t="s">
        <v>133</v>
      </c>
      <c r="D94" s="105">
        <v>5</v>
      </c>
      <c r="E94" s="101" t="s">
        <v>245</v>
      </c>
      <c r="F94" s="71">
        <v>2547.56</v>
      </c>
      <c r="G94" s="57"/>
      <c r="H94" s="47"/>
      <c r="I94" s="46" t="s">
        <v>39</v>
      </c>
      <c r="J94" s="48">
        <f t="shared" si="22"/>
        <v>1</v>
      </c>
      <c r="K94" s="49" t="s">
        <v>64</v>
      </c>
      <c r="L94" s="49" t="s">
        <v>7</v>
      </c>
      <c r="M94" s="58"/>
      <c r="N94" s="57"/>
      <c r="O94" s="57"/>
      <c r="P94" s="59"/>
      <c r="Q94" s="57"/>
      <c r="R94" s="57"/>
      <c r="S94" s="59"/>
      <c r="T94" s="53"/>
      <c r="U94" s="53"/>
      <c r="V94" s="53"/>
      <c r="W94" s="53"/>
      <c r="X94" s="53"/>
      <c r="Y94" s="53"/>
      <c r="Z94" s="53"/>
      <c r="AA94" s="53"/>
      <c r="AB94" s="53"/>
      <c r="AC94" s="53"/>
      <c r="AD94" s="53"/>
      <c r="AE94" s="53"/>
      <c r="AF94" s="53"/>
      <c r="AG94" s="53"/>
      <c r="AH94" s="53"/>
      <c r="AI94" s="53"/>
      <c r="AJ94" s="53"/>
      <c r="AK94" s="53"/>
      <c r="AL94" s="53"/>
      <c r="AM94" s="53"/>
      <c r="AN94" s="53"/>
      <c r="AO94" s="53"/>
      <c r="AP94" s="53"/>
      <c r="AQ94" s="53"/>
      <c r="AR94" s="53"/>
      <c r="AS94" s="53"/>
      <c r="AT94" s="53"/>
      <c r="AU94" s="53"/>
      <c r="AV94" s="53"/>
      <c r="AW94" s="53"/>
      <c r="AX94" s="53"/>
      <c r="AY94" s="53"/>
      <c r="AZ94" s="53"/>
      <c r="BA94" s="60">
        <f t="shared" si="23"/>
        <v>12737.8</v>
      </c>
      <c r="BB94" s="61">
        <f t="shared" si="24"/>
        <v>12737.8</v>
      </c>
      <c r="BC94" s="56" t="str">
        <f t="shared" si="25"/>
        <v>INR  Twelve Thousand Seven Hundred &amp; Thirty Seven  and Paise Eighty Only</v>
      </c>
      <c r="BD94" s="70">
        <v>29</v>
      </c>
      <c r="BE94" s="73">
        <f t="shared" si="11"/>
        <v>32.8</v>
      </c>
      <c r="BF94" s="73">
        <f t="shared" si="12"/>
        <v>145</v>
      </c>
      <c r="BG94" s="73"/>
      <c r="BK94" s="15">
        <f t="shared" si="17"/>
        <v>2881.8</v>
      </c>
      <c r="BL94" s="15">
        <f t="shared" si="18"/>
        <v>2847.64</v>
      </c>
      <c r="BM94" s="15">
        <f t="shared" si="19"/>
        <v>2881.8</v>
      </c>
      <c r="BO94" s="83">
        <v>2252.09</v>
      </c>
      <c r="BP94" s="15">
        <f t="shared" si="20"/>
        <v>2547.564208</v>
      </c>
      <c r="BQ94" s="95">
        <f t="shared" si="21"/>
        <v>2547.56</v>
      </c>
      <c r="HR94" s="16"/>
      <c r="HS94" s="16"/>
      <c r="HT94" s="16"/>
      <c r="HU94" s="16"/>
      <c r="HV94" s="16"/>
    </row>
    <row r="95" spans="1:230" s="15" customFormat="1" ht="59.25" customHeight="1">
      <c r="A95" s="64">
        <v>83</v>
      </c>
      <c r="B95" s="79" t="s">
        <v>430</v>
      </c>
      <c r="C95" s="72" t="s">
        <v>134</v>
      </c>
      <c r="D95" s="105">
        <v>8</v>
      </c>
      <c r="E95" s="101" t="s">
        <v>245</v>
      </c>
      <c r="F95" s="71">
        <v>606.32</v>
      </c>
      <c r="G95" s="57"/>
      <c r="H95" s="47"/>
      <c r="I95" s="46" t="s">
        <v>39</v>
      </c>
      <c r="J95" s="48">
        <f t="shared" si="22"/>
        <v>1</v>
      </c>
      <c r="K95" s="49" t="s">
        <v>64</v>
      </c>
      <c r="L95" s="49" t="s">
        <v>7</v>
      </c>
      <c r="M95" s="58"/>
      <c r="N95" s="57"/>
      <c r="O95" s="57"/>
      <c r="P95" s="59"/>
      <c r="Q95" s="57"/>
      <c r="R95" s="57"/>
      <c r="S95" s="59"/>
      <c r="T95" s="53"/>
      <c r="U95" s="53"/>
      <c r="V95" s="53"/>
      <c r="W95" s="53"/>
      <c r="X95" s="53"/>
      <c r="Y95" s="53"/>
      <c r="Z95" s="53"/>
      <c r="AA95" s="53"/>
      <c r="AB95" s="53"/>
      <c r="AC95" s="53"/>
      <c r="AD95" s="53"/>
      <c r="AE95" s="53"/>
      <c r="AF95" s="53"/>
      <c r="AG95" s="53"/>
      <c r="AH95" s="53"/>
      <c r="AI95" s="53"/>
      <c r="AJ95" s="53"/>
      <c r="AK95" s="53"/>
      <c r="AL95" s="53"/>
      <c r="AM95" s="53"/>
      <c r="AN95" s="53"/>
      <c r="AO95" s="53"/>
      <c r="AP95" s="53"/>
      <c r="AQ95" s="53"/>
      <c r="AR95" s="53"/>
      <c r="AS95" s="53"/>
      <c r="AT95" s="53"/>
      <c r="AU95" s="53"/>
      <c r="AV95" s="53"/>
      <c r="AW95" s="53"/>
      <c r="AX95" s="53"/>
      <c r="AY95" s="53"/>
      <c r="AZ95" s="53"/>
      <c r="BA95" s="60">
        <f t="shared" si="23"/>
        <v>4850.56</v>
      </c>
      <c r="BB95" s="61">
        <f t="shared" si="24"/>
        <v>4850.56</v>
      </c>
      <c r="BC95" s="56" t="str">
        <f t="shared" si="25"/>
        <v>INR  Four Thousand Eight Hundred &amp; Fifty  and Paise Fifty Six Only</v>
      </c>
      <c r="BD95" s="70">
        <v>79</v>
      </c>
      <c r="BE95" s="73">
        <f t="shared" si="11"/>
        <v>89.36</v>
      </c>
      <c r="BF95" s="73">
        <f t="shared" si="12"/>
        <v>632</v>
      </c>
      <c r="BG95" s="73"/>
      <c r="BK95" s="15">
        <f t="shared" si="17"/>
        <v>685.87</v>
      </c>
      <c r="BL95" s="15">
        <f t="shared" si="18"/>
        <v>2881.8</v>
      </c>
      <c r="BM95" s="15">
        <f t="shared" si="19"/>
        <v>685.87</v>
      </c>
      <c r="BO95" s="83">
        <v>536</v>
      </c>
      <c r="BP95" s="15">
        <f t="shared" si="20"/>
        <v>606.3232</v>
      </c>
      <c r="BQ95" s="95">
        <f t="shared" si="21"/>
        <v>606.32</v>
      </c>
      <c r="HR95" s="16"/>
      <c r="HS95" s="16"/>
      <c r="HT95" s="16"/>
      <c r="HU95" s="16"/>
      <c r="HV95" s="16"/>
    </row>
    <row r="96" spans="1:230" s="15" customFormat="1" ht="30.75" customHeight="1">
      <c r="A96" s="64">
        <v>84</v>
      </c>
      <c r="B96" s="79" t="s">
        <v>431</v>
      </c>
      <c r="C96" s="72" t="s">
        <v>135</v>
      </c>
      <c r="D96" s="105">
        <v>8</v>
      </c>
      <c r="E96" s="101" t="s">
        <v>245</v>
      </c>
      <c r="F96" s="71">
        <v>75.79</v>
      </c>
      <c r="G96" s="57"/>
      <c r="H96" s="47"/>
      <c r="I96" s="46" t="s">
        <v>39</v>
      </c>
      <c r="J96" s="48">
        <f t="shared" si="22"/>
        <v>1</v>
      </c>
      <c r="K96" s="49" t="s">
        <v>64</v>
      </c>
      <c r="L96" s="49" t="s">
        <v>7</v>
      </c>
      <c r="M96" s="58"/>
      <c r="N96" s="57"/>
      <c r="O96" s="57"/>
      <c r="P96" s="59"/>
      <c r="Q96" s="57"/>
      <c r="R96" s="57"/>
      <c r="S96" s="59"/>
      <c r="T96" s="53"/>
      <c r="U96" s="53"/>
      <c r="V96" s="53"/>
      <c r="W96" s="53"/>
      <c r="X96" s="53"/>
      <c r="Y96" s="53"/>
      <c r="Z96" s="53"/>
      <c r="AA96" s="53"/>
      <c r="AB96" s="53"/>
      <c r="AC96" s="53"/>
      <c r="AD96" s="53"/>
      <c r="AE96" s="53"/>
      <c r="AF96" s="53"/>
      <c r="AG96" s="53"/>
      <c r="AH96" s="53"/>
      <c r="AI96" s="53"/>
      <c r="AJ96" s="53"/>
      <c r="AK96" s="53"/>
      <c r="AL96" s="53"/>
      <c r="AM96" s="53"/>
      <c r="AN96" s="53"/>
      <c r="AO96" s="53"/>
      <c r="AP96" s="53"/>
      <c r="AQ96" s="53"/>
      <c r="AR96" s="53"/>
      <c r="AS96" s="53"/>
      <c r="AT96" s="53"/>
      <c r="AU96" s="53"/>
      <c r="AV96" s="53"/>
      <c r="AW96" s="53"/>
      <c r="AX96" s="53"/>
      <c r="AY96" s="53"/>
      <c r="AZ96" s="53"/>
      <c r="BA96" s="60">
        <f t="shared" si="23"/>
        <v>606.32</v>
      </c>
      <c r="BB96" s="61">
        <f t="shared" si="24"/>
        <v>606.32</v>
      </c>
      <c r="BC96" s="56" t="str">
        <f t="shared" si="25"/>
        <v>INR  Six Hundred &amp; Six  and Paise Thirty Two Only</v>
      </c>
      <c r="BD96" s="70">
        <v>360</v>
      </c>
      <c r="BE96" s="73">
        <f t="shared" si="11"/>
        <v>407.23</v>
      </c>
      <c r="BF96" s="73">
        <f t="shared" si="12"/>
        <v>2880</v>
      </c>
      <c r="BG96" s="73"/>
      <c r="BK96" s="15">
        <f t="shared" si="17"/>
        <v>85.73</v>
      </c>
      <c r="BL96" s="15">
        <f t="shared" si="18"/>
        <v>685.87</v>
      </c>
      <c r="BM96" s="15">
        <f t="shared" si="19"/>
        <v>85.73</v>
      </c>
      <c r="BO96" s="83">
        <v>67</v>
      </c>
      <c r="BP96" s="15">
        <f t="shared" si="20"/>
        <v>75.7904</v>
      </c>
      <c r="BQ96" s="95">
        <f t="shared" si="21"/>
        <v>75.79</v>
      </c>
      <c r="HR96" s="16"/>
      <c r="HS96" s="16"/>
      <c r="HT96" s="16"/>
      <c r="HU96" s="16"/>
      <c r="HV96" s="16"/>
    </row>
    <row r="97" spans="1:230" s="15" customFormat="1" ht="35.25" customHeight="1">
      <c r="A97" s="64">
        <v>85</v>
      </c>
      <c r="B97" s="79" t="s">
        <v>432</v>
      </c>
      <c r="C97" s="72" t="s">
        <v>136</v>
      </c>
      <c r="D97" s="105">
        <v>10</v>
      </c>
      <c r="E97" s="101" t="s">
        <v>248</v>
      </c>
      <c r="F97" s="71">
        <v>66.74</v>
      </c>
      <c r="G97" s="57"/>
      <c r="H97" s="47"/>
      <c r="I97" s="46" t="s">
        <v>39</v>
      </c>
      <c r="J97" s="48">
        <f t="shared" si="22"/>
        <v>1</v>
      </c>
      <c r="K97" s="49" t="s">
        <v>64</v>
      </c>
      <c r="L97" s="49" t="s">
        <v>7</v>
      </c>
      <c r="M97" s="58"/>
      <c r="N97" s="57"/>
      <c r="O97" s="57"/>
      <c r="P97" s="59"/>
      <c r="Q97" s="57"/>
      <c r="R97" s="57"/>
      <c r="S97" s="59"/>
      <c r="T97" s="53"/>
      <c r="U97" s="53"/>
      <c r="V97" s="53"/>
      <c r="W97" s="53"/>
      <c r="X97" s="53"/>
      <c r="Y97" s="53"/>
      <c r="Z97" s="53"/>
      <c r="AA97" s="53"/>
      <c r="AB97" s="53"/>
      <c r="AC97" s="53"/>
      <c r="AD97" s="53"/>
      <c r="AE97" s="53"/>
      <c r="AF97" s="53"/>
      <c r="AG97" s="53"/>
      <c r="AH97" s="53"/>
      <c r="AI97" s="53"/>
      <c r="AJ97" s="53"/>
      <c r="AK97" s="53"/>
      <c r="AL97" s="53"/>
      <c r="AM97" s="53"/>
      <c r="AN97" s="53"/>
      <c r="AO97" s="53"/>
      <c r="AP97" s="53"/>
      <c r="AQ97" s="53"/>
      <c r="AR97" s="53"/>
      <c r="AS97" s="53"/>
      <c r="AT97" s="53"/>
      <c r="AU97" s="53"/>
      <c r="AV97" s="53"/>
      <c r="AW97" s="53"/>
      <c r="AX97" s="53"/>
      <c r="AY97" s="53"/>
      <c r="AZ97" s="53"/>
      <c r="BA97" s="60">
        <f t="shared" si="23"/>
        <v>667.4</v>
      </c>
      <c r="BB97" s="61">
        <f t="shared" si="24"/>
        <v>667.4</v>
      </c>
      <c r="BC97" s="56" t="str">
        <f t="shared" si="25"/>
        <v>INR  Six Hundred &amp; Sixty Seven  and Paise Forty Only</v>
      </c>
      <c r="BD97" s="70">
        <v>1672</v>
      </c>
      <c r="BE97" s="73">
        <f t="shared" si="11"/>
        <v>1891.37</v>
      </c>
      <c r="BF97" s="73">
        <f t="shared" si="12"/>
        <v>16720</v>
      </c>
      <c r="BG97" s="73"/>
      <c r="BK97" s="15">
        <f t="shared" si="17"/>
        <v>75.5</v>
      </c>
      <c r="BL97" s="15">
        <f t="shared" si="18"/>
        <v>85.73</v>
      </c>
      <c r="BM97" s="15">
        <f t="shared" si="19"/>
        <v>75.5</v>
      </c>
      <c r="BO97" s="83">
        <v>59</v>
      </c>
      <c r="BP97" s="15">
        <f t="shared" si="20"/>
        <v>66.7408</v>
      </c>
      <c r="BQ97" s="95">
        <f t="shared" si="21"/>
        <v>66.74</v>
      </c>
      <c r="HR97" s="16"/>
      <c r="HS97" s="16"/>
      <c r="HT97" s="16"/>
      <c r="HU97" s="16"/>
      <c r="HV97" s="16"/>
    </row>
    <row r="98" spans="1:230" s="15" customFormat="1" ht="36.75" customHeight="1">
      <c r="A98" s="64">
        <v>86</v>
      </c>
      <c r="B98" s="79" t="s">
        <v>433</v>
      </c>
      <c r="C98" s="72" t="s">
        <v>137</v>
      </c>
      <c r="D98" s="105">
        <v>90</v>
      </c>
      <c r="E98" s="101" t="s">
        <v>248</v>
      </c>
      <c r="F98" s="71">
        <v>39.59</v>
      </c>
      <c r="G98" s="57"/>
      <c r="H98" s="47"/>
      <c r="I98" s="46" t="s">
        <v>39</v>
      </c>
      <c r="J98" s="48">
        <f t="shared" si="22"/>
        <v>1</v>
      </c>
      <c r="K98" s="49" t="s">
        <v>64</v>
      </c>
      <c r="L98" s="49" t="s">
        <v>7</v>
      </c>
      <c r="M98" s="58"/>
      <c r="N98" s="57"/>
      <c r="O98" s="57"/>
      <c r="P98" s="59"/>
      <c r="Q98" s="57"/>
      <c r="R98" s="57"/>
      <c r="S98" s="59"/>
      <c r="T98" s="53"/>
      <c r="U98" s="53"/>
      <c r="V98" s="53"/>
      <c r="W98" s="53"/>
      <c r="X98" s="53"/>
      <c r="Y98" s="53"/>
      <c r="Z98" s="53"/>
      <c r="AA98" s="53"/>
      <c r="AB98" s="53"/>
      <c r="AC98" s="53"/>
      <c r="AD98" s="53"/>
      <c r="AE98" s="53"/>
      <c r="AF98" s="53"/>
      <c r="AG98" s="53"/>
      <c r="AH98" s="53"/>
      <c r="AI98" s="53"/>
      <c r="AJ98" s="53"/>
      <c r="AK98" s="53"/>
      <c r="AL98" s="53"/>
      <c r="AM98" s="53"/>
      <c r="AN98" s="53"/>
      <c r="AO98" s="53"/>
      <c r="AP98" s="53"/>
      <c r="AQ98" s="53"/>
      <c r="AR98" s="53"/>
      <c r="AS98" s="53"/>
      <c r="AT98" s="53"/>
      <c r="AU98" s="53"/>
      <c r="AV98" s="53"/>
      <c r="AW98" s="53"/>
      <c r="AX98" s="53"/>
      <c r="AY98" s="53"/>
      <c r="AZ98" s="53"/>
      <c r="BA98" s="60">
        <f t="shared" si="23"/>
        <v>3563.1</v>
      </c>
      <c r="BB98" s="61">
        <f t="shared" si="24"/>
        <v>3563.1</v>
      </c>
      <c r="BC98" s="56" t="str">
        <f t="shared" si="25"/>
        <v>INR  Three Thousand Five Hundred &amp; Sixty Three  and Paise Ten Only</v>
      </c>
      <c r="BD98" s="70">
        <v>302.47</v>
      </c>
      <c r="BE98" s="73">
        <f t="shared" si="11"/>
        <v>342.15</v>
      </c>
      <c r="BF98" s="73">
        <f t="shared" si="12"/>
        <v>27222.3</v>
      </c>
      <c r="BG98" s="73"/>
      <c r="BK98" s="15">
        <f t="shared" si="17"/>
        <v>44.78</v>
      </c>
      <c r="BL98" s="15">
        <f t="shared" si="18"/>
        <v>75.5</v>
      </c>
      <c r="BM98" s="15">
        <f t="shared" si="19"/>
        <v>44.78</v>
      </c>
      <c r="BO98" s="83">
        <v>35</v>
      </c>
      <c r="BP98" s="15">
        <f t="shared" si="20"/>
        <v>39.592</v>
      </c>
      <c r="BQ98" s="95">
        <f t="shared" si="21"/>
        <v>39.59</v>
      </c>
      <c r="HR98" s="16"/>
      <c r="HS98" s="16"/>
      <c r="HT98" s="16"/>
      <c r="HU98" s="16"/>
      <c r="HV98" s="16"/>
    </row>
    <row r="99" spans="1:230" s="15" customFormat="1" ht="135" customHeight="1">
      <c r="A99" s="64">
        <v>87</v>
      </c>
      <c r="B99" s="79" t="s">
        <v>434</v>
      </c>
      <c r="C99" s="72" t="s">
        <v>138</v>
      </c>
      <c r="D99" s="105">
        <v>200</v>
      </c>
      <c r="E99" s="101" t="s">
        <v>245</v>
      </c>
      <c r="F99" s="71">
        <v>541.84</v>
      </c>
      <c r="G99" s="57"/>
      <c r="H99" s="47"/>
      <c r="I99" s="46" t="s">
        <v>39</v>
      </c>
      <c r="J99" s="48">
        <f t="shared" si="22"/>
        <v>1</v>
      </c>
      <c r="K99" s="49" t="s">
        <v>64</v>
      </c>
      <c r="L99" s="49" t="s">
        <v>7</v>
      </c>
      <c r="M99" s="58"/>
      <c r="N99" s="57"/>
      <c r="O99" s="57"/>
      <c r="P99" s="59"/>
      <c r="Q99" s="57"/>
      <c r="R99" s="57"/>
      <c r="S99" s="59"/>
      <c r="T99" s="53"/>
      <c r="U99" s="53"/>
      <c r="V99" s="53"/>
      <c r="W99" s="53"/>
      <c r="X99" s="53"/>
      <c r="Y99" s="53"/>
      <c r="Z99" s="53"/>
      <c r="AA99" s="53"/>
      <c r="AB99" s="53"/>
      <c r="AC99" s="53"/>
      <c r="AD99" s="53"/>
      <c r="AE99" s="53"/>
      <c r="AF99" s="53"/>
      <c r="AG99" s="53"/>
      <c r="AH99" s="53"/>
      <c r="AI99" s="53"/>
      <c r="AJ99" s="53"/>
      <c r="AK99" s="53"/>
      <c r="AL99" s="53"/>
      <c r="AM99" s="53"/>
      <c r="AN99" s="53"/>
      <c r="AO99" s="53"/>
      <c r="AP99" s="53"/>
      <c r="AQ99" s="53"/>
      <c r="AR99" s="53"/>
      <c r="AS99" s="53"/>
      <c r="AT99" s="53"/>
      <c r="AU99" s="53"/>
      <c r="AV99" s="53"/>
      <c r="AW99" s="53"/>
      <c r="AX99" s="53"/>
      <c r="AY99" s="53"/>
      <c r="AZ99" s="53"/>
      <c r="BA99" s="60">
        <f t="shared" si="23"/>
        <v>108368</v>
      </c>
      <c r="BB99" s="61">
        <f t="shared" si="24"/>
        <v>108368</v>
      </c>
      <c r="BC99" s="56" t="str">
        <f t="shared" si="25"/>
        <v>INR  One Lakh Eight Thousand Three Hundred &amp; Sixty Eight  Only</v>
      </c>
      <c r="BD99" s="70">
        <v>307.01</v>
      </c>
      <c r="BE99" s="73">
        <f t="shared" si="11"/>
        <v>347.29</v>
      </c>
      <c r="BF99" s="73">
        <f t="shared" si="12"/>
        <v>61402</v>
      </c>
      <c r="BG99" s="73"/>
      <c r="BK99" s="15">
        <f t="shared" si="17"/>
        <v>612.93</v>
      </c>
      <c r="BL99" s="15">
        <f t="shared" si="18"/>
        <v>44.78</v>
      </c>
      <c r="BM99" s="15">
        <f t="shared" si="19"/>
        <v>612.93</v>
      </c>
      <c r="BO99" s="83">
        <v>479</v>
      </c>
      <c r="BP99" s="15">
        <f t="shared" si="20"/>
        <v>541.8448</v>
      </c>
      <c r="BQ99" s="95">
        <f t="shared" si="21"/>
        <v>541.84</v>
      </c>
      <c r="HR99" s="16"/>
      <c r="HS99" s="16"/>
      <c r="HT99" s="16"/>
      <c r="HU99" s="16"/>
      <c r="HV99" s="16"/>
    </row>
    <row r="100" spans="1:230" s="15" customFormat="1" ht="87.75" customHeight="1">
      <c r="A100" s="64">
        <v>88</v>
      </c>
      <c r="B100" s="79" t="s">
        <v>435</v>
      </c>
      <c r="C100" s="72" t="s">
        <v>139</v>
      </c>
      <c r="D100" s="105">
        <v>8</v>
      </c>
      <c r="E100" s="101" t="s">
        <v>268</v>
      </c>
      <c r="F100" s="71">
        <v>10968.12</v>
      </c>
      <c r="G100" s="57"/>
      <c r="H100" s="47"/>
      <c r="I100" s="46" t="s">
        <v>39</v>
      </c>
      <c r="J100" s="48">
        <f aca="true" t="shared" si="26" ref="J100:J110">IF(I100="Less(-)",-1,1)</f>
        <v>1</v>
      </c>
      <c r="K100" s="49" t="s">
        <v>64</v>
      </c>
      <c r="L100" s="49" t="s">
        <v>7</v>
      </c>
      <c r="M100" s="58"/>
      <c r="N100" s="57"/>
      <c r="O100" s="57"/>
      <c r="P100" s="59"/>
      <c r="Q100" s="57"/>
      <c r="R100" s="57"/>
      <c r="S100" s="59"/>
      <c r="T100" s="53"/>
      <c r="U100" s="53"/>
      <c r="V100" s="53"/>
      <c r="W100" s="53"/>
      <c r="X100" s="53"/>
      <c r="Y100" s="53"/>
      <c r="Z100" s="53"/>
      <c r="AA100" s="53"/>
      <c r="AB100" s="53"/>
      <c r="AC100" s="53"/>
      <c r="AD100" s="53"/>
      <c r="AE100" s="53"/>
      <c r="AF100" s="53"/>
      <c r="AG100" s="53"/>
      <c r="AH100" s="53"/>
      <c r="AI100" s="53"/>
      <c r="AJ100" s="53"/>
      <c r="AK100" s="53"/>
      <c r="AL100" s="53"/>
      <c r="AM100" s="53"/>
      <c r="AN100" s="53"/>
      <c r="AO100" s="53"/>
      <c r="AP100" s="53"/>
      <c r="AQ100" s="53"/>
      <c r="AR100" s="53"/>
      <c r="AS100" s="53"/>
      <c r="AT100" s="53"/>
      <c r="AU100" s="53"/>
      <c r="AV100" s="53"/>
      <c r="AW100" s="53"/>
      <c r="AX100" s="53"/>
      <c r="AY100" s="53"/>
      <c r="AZ100" s="53"/>
      <c r="BA100" s="60">
        <f aca="true" t="shared" si="27" ref="BA100:BA110">total_amount_ba($B$2,$D$2,D100,F100,J100,K100,M100)</f>
        <v>87744.96</v>
      </c>
      <c r="BB100" s="61">
        <f aca="true" t="shared" si="28" ref="BB100:BB110">BA100+SUM(N100:AZ100)</f>
        <v>87744.96</v>
      </c>
      <c r="BC100" s="56" t="str">
        <f aca="true" t="shared" si="29" ref="BC100:BC110">SpellNumber(L100,BB100)</f>
        <v>INR  Eighty Seven Thousand Seven Hundred &amp; Forty Four  and Paise Ninety Six Only</v>
      </c>
      <c r="BD100" s="70">
        <v>1015</v>
      </c>
      <c r="BE100" s="73">
        <f t="shared" si="11"/>
        <v>1148.17</v>
      </c>
      <c r="BF100" s="73">
        <f t="shared" si="12"/>
        <v>8120</v>
      </c>
      <c r="BG100" s="73"/>
      <c r="BK100" s="15">
        <f t="shared" si="17"/>
        <v>12407.14</v>
      </c>
      <c r="BL100" s="15">
        <f t="shared" si="18"/>
        <v>612.93</v>
      </c>
      <c r="BM100" s="15">
        <f t="shared" si="19"/>
        <v>12407.14</v>
      </c>
      <c r="BO100" s="83">
        <v>9696</v>
      </c>
      <c r="BP100" s="15">
        <f t="shared" si="20"/>
        <v>10968.1152</v>
      </c>
      <c r="BQ100" s="95">
        <f t="shared" si="21"/>
        <v>10968.12</v>
      </c>
      <c r="HR100" s="16"/>
      <c r="HS100" s="16"/>
      <c r="HT100" s="16"/>
      <c r="HU100" s="16"/>
      <c r="HV100" s="16"/>
    </row>
    <row r="101" spans="1:230" s="15" customFormat="1" ht="88.5" customHeight="1">
      <c r="A101" s="64">
        <v>89</v>
      </c>
      <c r="B101" s="79" t="s">
        <v>436</v>
      </c>
      <c r="C101" s="72" t="s">
        <v>140</v>
      </c>
      <c r="D101" s="105">
        <v>8</v>
      </c>
      <c r="E101" s="101" t="s">
        <v>268</v>
      </c>
      <c r="F101" s="71">
        <v>11077.8</v>
      </c>
      <c r="G101" s="57"/>
      <c r="H101" s="47"/>
      <c r="I101" s="46" t="s">
        <v>39</v>
      </c>
      <c r="J101" s="48">
        <f t="shared" si="26"/>
        <v>1</v>
      </c>
      <c r="K101" s="49" t="s">
        <v>64</v>
      </c>
      <c r="L101" s="49" t="s">
        <v>7</v>
      </c>
      <c r="M101" s="58"/>
      <c r="N101" s="57"/>
      <c r="O101" s="57"/>
      <c r="P101" s="59"/>
      <c r="Q101" s="57"/>
      <c r="R101" s="57"/>
      <c r="S101" s="59"/>
      <c r="T101" s="53"/>
      <c r="U101" s="53"/>
      <c r="V101" s="53"/>
      <c r="W101" s="53"/>
      <c r="X101" s="53"/>
      <c r="Y101" s="53"/>
      <c r="Z101" s="53"/>
      <c r="AA101" s="53"/>
      <c r="AB101" s="53"/>
      <c r="AC101" s="53"/>
      <c r="AD101" s="53"/>
      <c r="AE101" s="53"/>
      <c r="AF101" s="53"/>
      <c r="AG101" s="53"/>
      <c r="AH101" s="53"/>
      <c r="AI101" s="53"/>
      <c r="AJ101" s="53"/>
      <c r="AK101" s="53"/>
      <c r="AL101" s="53"/>
      <c r="AM101" s="53"/>
      <c r="AN101" s="53"/>
      <c r="AO101" s="53"/>
      <c r="AP101" s="53"/>
      <c r="AQ101" s="53"/>
      <c r="AR101" s="53"/>
      <c r="AS101" s="53"/>
      <c r="AT101" s="53"/>
      <c r="AU101" s="53"/>
      <c r="AV101" s="53"/>
      <c r="AW101" s="53"/>
      <c r="AX101" s="53"/>
      <c r="AY101" s="53"/>
      <c r="AZ101" s="53"/>
      <c r="BA101" s="60">
        <f t="shared" si="27"/>
        <v>88622.4</v>
      </c>
      <c r="BB101" s="61">
        <f t="shared" si="28"/>
        <v>88622.4</v>
      </c>
      <c r="BC101" s="56" t="str">
        <f t="shared" si="29"/>
        <v>INR  Eighty Eight Thousand Six Hundred &amp; Twenty Two  and Paise Forty Only</v>
      </c>
      <c r="BD101" s="70">
        <v>1027</v>
      </c>
      <c r="BE101" s="73">
        <f t="shared" si="11"/>
        <v>1161.74</v>
      </c>
      <c r="BF101" s="73">
        <f t="shared" si="12"/>
        <v>8216</v>
      </c>
      <c r="BG101" s="73"/>
      <c r="BK101" s="15">
        <f t="shared" si="17"/>
        <v>12531.21</v>
      </c>
      <c r="BL101" s="15">
        <f t="shared" si="18"/>
        <v>12407.14</v>
      </c>
      <c r="BM101" s="15">
        <f t="shared" si="19"/>
        <v>12531.21</v>
      </c>
      <c r="BO101" s="83">
        <v>9792.96</v>
      </c>
      <c r="BP101" s="15">
        <f t="shared" si="20"/>
        <v>11077.796352</v>
      </c>
      <c r="BQ101" s="95">
        <f t="shared" si="21"/>
        <v>11077.8</v>
      </c>
      <c r="HR101" s="16"/>
      <c r="HS101" s="16"/>
      <c r="HT101" s="16"/>
      <c r="HU101" s="16"/>
      <c r="HV101" s="16"/>
    </row>
    <row r="102" spans="1:230" s="15" customFormat="1" ht="85.5" customHeight="1">
      <c r="A102" s="64">
        <v>90</v>
      </c>
      <c r="B102" s="79" t="s">
        <v>437</v>
      </c>
      <c r="C102" s="72" t="s">
        <v>141</v>
      </c>
      <c r="D102" s="105">
        <v>6</v>
      </c>
      <c r="E102" s="101" t="s">
        <v>268</v>
      </c>
      <c r="F102" s="71">
        <v>11188.57</v>
      </c>
      <c r="G102" s="57"/>
      <c r="H102" s="47"/>
      <c r="I102" s="46" t="s">
        <v>39</v>
      </c>
      <c r="J102" s="48">
        <f t="shared" si="26"/>
        <v>1</v>
      </c>
      <c r="K102" s="49" t="s">
        <v>64</v>
      </c>
      <c r="L102" s="49" t="s">
        <v>7</v>
      </c>
      <c r="M102" s="58"/>
      <c r="N102" s="57"/>
      <c r="O102" s="57"/>
      <c r="P102" s="59"/>
      <c r="Q102" s="57"/>
      <c r="R102" s="57"/>
      <c r="S102" s="59"/>
      <c r="T102" s="53"/>
      <c r="U102" s="53"/>
      <c r="V102" s="53"/>
      <c r="W102" s="53"/>
      <c r="X102" s="53"/>
      <c r="Y102" s="53"/>
      <c r="Z102" s="53"/>
      <c r="AA102" s="53"/>
      <c r="AB102" s="53"/>
      <c r="AC102" s="53"/>
      <c r="AD102" s="53"/>
      <c r="AE102" s="53"/>
      <c r="AF102" s="53"/>
      <c r="AG102" s="53"/>
      <c r="AH102" s="53"/>
      <c r="AI102" s="53"/>
      <c r="AJ102" s="53"/>
      <c r="AK102" s="53"/>
      <c r="AL102" s="53"/>
      <c r="AM102" s="53"/>
      <c r="AN102" s="53"/>
      <c r="AO102" s="53"/>
      <c r="AP102" s="53"/>
      <c r="AQ102" s="53"/>
      <c r="AR102" s="53"/>
      <c r="AS102" s="53"/>
      <c r="AT102" s="53"/>
      <c r="AU102" s="53"/>
      <c r="AV102" s="53"/>
      <c r="AW102" s="53"/>
      <c r="AX102" s="53"/>
      <c r="AY102" s="53"/>
      <c r="AZ102" s="53"/>
      <c r="BA102" s="60">
        <f t="shared" si="27"/>
        <v>67131.42</v>
      </c>
      <c r="BB102" s="61">
        <f t="shared" si="28"/>
        <v>67131.42</v>
      </c>
      <c r="BC102" s="56" t="str">
        <f t="shared" si="29"/>
        <v>INR  Sixty Seven Thousand One Hundred &amp; Thirty One  and Paise Forty Two Only</v>
      </c>
      <c r="BD102" s="70">
        <v>209</v>
      </c>
      <c r="BE102" s="73">
        <f t="shared" si="11"/>
        <v>236.42</v>
      </c>
      <c r="BF102" s="73">
        <f t="shared" si="12"/>
        <v>1254</v>
      </c>
      <c r="BG102" s="73"/>
      <c r="BK102" s="15">
        <f t="shared" si="17"/>
        <v>12656.51</v>
      </c>
      <c r="BL102" s="15">
        <f t="shared" si="18"/>
        <v>12531.21</v>
      </c>
      <c r="BM102" s="15">
        <f t="shared" si="19"/>
        <v>12656.51</v>
      </c>
      <c r="BO102" s="83">
        <v>9890.89</v>
      </c>
      <c r="BP102" s="15">
        <f t="shared" si="20"/>
        <v>11188.574768</v>
      </c>
      <c r="BQ102" s="95">
        <f t="shared" si="21"/>
        <v>11188.57</v>
      </c>
      <c r="HR102" s="16"/>
      <c r="HS102" s="16"/>
      <c r="HT102" s="16"/>
      <c r="HU102" s="16"/>
      <c r="HV102" s="16"/>
    </row>
    <row r="103" spans="1:230" s="15" customFormat="1" ht="99.75">
      <c r="A103" s="64">
        <v>91</v>
      </c>
      <c r="B103" s="79" t="s">
        <v>438</v>
      </c>
      <c r="C103" s="72" t="s">
        <v>142</v>
      </c>
      <c r="D103" s="105">
        <v>0.5</v>
      </c>
      <c r="E103" s="101" t="s">
        <v>268</v>
      </c>
      <c r="F103" s="71">
        <v>11300.46</v>
      </c>
      <c r="G103" s="57"/>
      <c r="H103" s="47"/>
      <c r="I103" s="46" t="s">
        <v>39</v>
      </c>
      <c r="J103" s="48">
        <f t="shared" si="26"/>
        <v>1</v>
      </c>
      <c r="K103" s="49" t="s">
        <v>64</v>
      </c>
      <c r="L103" s="49" t="s">
        <v>7</v>
      </c>
      <c r="M103" s="58"/>
      <c r="N103" s="57"/>
      <c r="O103" s="57"/>
      <c r="P103" s="59"/>
      <c r="Q103" s="57"/>
      <c r="R103" s="57"/>
      <c r="S103" s="59"/>
      <c r="T103" s="53"/>
      <c r="U103" s="53"/>
      <c r="V103" s="53"/>
      <c r="W103" s="53"/>
      <c r="X103" s="53"/>
      <c r="Y103" s="53"/>
      <c r="Z103" s="53"/>
      <c r="AA103" s="53"/>
      <c r="AB103" s="53"/>
      <c r="AC103" s="53"/>
      <c r="AD103" s="53"/>
      <c r="AE103" s="53"/>
      <c r="AF103" s="53"/>
      <c r="AG103" s="53"/>
      <c r="AH103" s="53"/>
      <c r="AI103" s="53"/>
      <c r="AJ103" s="53"/>
      <c r="AK103" s="53"/>
      <c r="AL103" s="53"/>
      <c r="AM103" s="53"/>
      <c r="AN103" s="53"/>
      <c r="AO103" s="53"/>
      <c r="AP103" s="53"/>
      <c r="AQ103" s="53"/>
      <c r="AR103" s="53"/>
      <c r="AS103" s="53"/>
      <c r="AT103" s="53"/>
      <c r="AU103" s="53"/>
      <c r="AV103" s="53"/>
      <c r="AW103" s="53"/>
      <c r="AX103" s="53"/>
      <c r="AY103" s="53"/>
      <c r="AZ103" s="53"/>
      <c r="BA103" s="60">
        <f t="shared" si="27"/>
        <v>5650.23</v>
      </c>
      <c r="BB103" s="61">
        <f t="shared" si="28"/>
        <v>5650.23</v>
      </c>
      <c r="BC103" s="56" t="str">
        <f t="shared" si="29"/>
        <v>INR  Five Thousand Six Hundred &amp; Fifty  and Paise Twenty Three Only</v>
      </c>
      <c r="BD103" s="70">
        <v>1142</v>
      </c>
      <c r="BE103" s="73">
        <f aca="true" t="shared" si="30" ref="BE103:BE153">BD103*1.12*1.01</f>
        <v>1291.83</v>
      </c>
      <c r="BF103" s="73">
        <f aca="true" t="shared" si="31" ref="BF103:BF153">D103*BD103</f>
        <v>571</v>
      </c>
      <c r="BG103" s="73"/>
      <c r="BK103" s="15">
        <f t="shared" si="17"/>
        <v>12783.08</v>
      </c>
      <c r="BL103" s="15">
        <f t="shared" si="18"/>
        <v>12656.51</v>
      </c>
      <c r="BM103" s="15">
        <f t="shared" si="19"/>
        <v>12783.08</v>
      </c>
      <c r="BO103" s="83">
        <v>9989.8</v>
      </c>
      <c r="BP103" s="15">
        <f t="shared" si="20"/>
        <v>11300.46176</v>
      </c>
      <c r="BQ103" s="95">
        <f t="shared" si="21"/>
        <v>11300.46</v>
      </c>
      <c r="HR103" s="16"/>
      <c r="HS103" s="16"/>
      <c r="HT103" s="16"/>
      <c r="HU103" s="16"/>
      <c r="HV103" s="16"/>
    </row>
    <row r="104" spans="1:230" s="15" customFormat="1" ht="98.25" customHeight="1">
      <c r="A104" s="64">
        <v>92</v>
      </c>
      <c r="B104" s="79" t="s">
        <v>439</v>
      </c>
      <c r="C104" s="72" t="s">
        <v>143</v>
      </c>
      <c r="D104" s="105">
        <v>10</v>
      </c>
      <c r="E104" s="101" t="s">
        <v>268</v>
      </c>
      <c r="F104" s="71">
        <v>11413.81</v>
      </c>
      <c r="G104" s="57"/>
      <c r="H104" s="47"/>
      <c r="I104" s="46" t="s">
        <v>39</v>
      </c>
      <c r="J104" s="48">
        <f>IF(I104="Less(-)",-1,1)</f>
        <v>1</v>
      </c>
      <c r="K104" s="49" t="s">
        <v>64</v>
      </c>
      <c r="L104" s="49" t="s">
        <v>7</v>
      </c>
      <c r="M104" s="58"/>
      <c r="N104" s="57"/>
      <c r="O104" s="57"/>
      <c r="P104" s="59"/>
      <c r="Q104" s="57"/>
      <c r="R104" s="57"/>
      <c r="S104" s="59"/>
      <c r="T104" s="53"/>
      <c r="U104" s="53"/>
      <c r="V104" s="53"/>
      <c r="W104" s="53"/>
      <c r="X104" s="53"/>
      <c r="Y104" s="53"/>
      <c r="Z104" s="53"/>
      <c r="AA104" s="53"/>
      <c r="AB104" s="53"/>
      <c r="AC104" s="53"/>
      <c r="AD104" s="53"/>
      <c r="AE104" s="53"/>
      <c r="AF104" s="53"/>
      <c r="AG104" s="53"/>
      <c r="AH104" s="53"/>
      <c r="AI104" s="53"/>
      <c r="AJ104" s="53"/>
      <c r="AK104" s="53"/>
      <c r="AL104" s="53"/>
      <c r="AM104" s="53"/>
      <c r="AN104" s="53"/>
      <c r="AO104" s="53"/>
      <c r="AP104" s="53"/>
      <c r="AQ104" s="53"/>
      <c r="AR104" s="53"/>
      <c r="AS104" s="53"/>
      <c r="AT104" s="53"/>
      <c r="AU104" s="53"/>
      <c r="AV104" s="53"/>
      <c r="AW104" s="53"/>
      <c r="AX104" s="53"/>
      <c r="AY104" s="53"/>
      <c r="AZ104" s="53"/>
      <c r="BA104" s="60">
        <f>total_amount_ba($B$2,$D$2,D104,F104,J104,K104,M104)</f>
        <v>114138.1</v>
      </c>
      <c r="BB104" s="61">
        <f>BA104+SUM(N104:AZ104)</f>
        <v>114138.1</v>
      </c>
      <c r="BC104" s="56" t="str">
        <f>SpellNumber(L104,BB104)</f>
        <v>INR  One Lakh Fourteen Thousand One Hundred &amp; Thirty Eight  and Paise Ten Only</v>
      </c>
      <c r="BD104" s="70">
        <v>1178</v>
      </c>
      <c r="BE104" s="73">
        <f t="shared" si="30"/>
        <v>1332.55</v>
      </c>
      <c r="BF104" s="73">
        <f t="shared" si="31"/>
        <v>11780</v>
      </c>
      <c r="BG104" s="73"/>
      <c r="BK104" s="15">
        <f t="shared" si="17"/>
        <v>12911.3</v>
      </c>
      <c r="BL104" s="15">
        <f t="shared" si="18"/>
        <v>12783.08</v>
      </c>
      <c r="BM104" s="15">
        <f t="shared" si="19"/>
        <v>12911.3</v>
      </c>
      <c r="BO104" s="83">
        <v>10090</v>
      </c>
      <c r="BP104" s="15">
        <f t="shared" si="20"/>
        <v>11413.808</v>
      </c>
      <c r="BQ104" s="95">
        <f t="shared" si="21"/>
        <v>11413.81</v>
      </c>
      <c r="HR104" s="16"/>
      <c r="HS104" s="16"/>
      <c r="HT104" s="16"/>
      <c r="HU104" s="16"/>
      <c r="HV104" s="16"/>
    </row>
    <row r="105" spans="1:230" s="15" customFormat="1" ht="47.25" customHeight="1">
      <c r="A105" s="64">
        <v>93</v>
      </c>
      <c r="B105" s="79" t="s">
        <v>440</v>
      </c>
      <c r="C105" s="72" t="s">
        <v>144</v>
      </c>
      <c r="D105" s="105">
        <v>50</v>
      </c>
      <c r="E105" s="101" t="s">
        <v>519</v>
      </c>
      <c r="F105" s="71">
        <v>462.66</v>
      </c>
      <c r="G105" s="57"/>
      <c r="H105" s="47"/>
      <c r="I105" s="46" t="s">
        <v>39</v>
      </c>
      <c r="J105" s="48">
        <f>IF(I105="Less(-)",-1,1)</f>
        <v>1</v>
      </c>
      <c r="K105" s="49" t="s">
        <v>64</v>
      </c>
      <c r="L105" s="49" t="s">
        <v>7</v>
      </c>
      <c r="M105" s="58"/>
      <c r="N105" s="57"/>
      <c r="O105" s="57"/>
      <c r="P105" s="59"/>
      <c r="Q105" s="57"/>
      <c r="R105" s="57"/>
      <c r="S105" s="59"/>
      <c r="T105" s="53"/>
      <c r="U105" s="53"/>
      <c r="V105" s="53"/>
      <c r="W105" s="53"/>
      <c r="X105" s="53"/>
      <c r="Y105" s="53"/>
      <c r="Z105" s="53"/>
      <c r="AA105" s="53"/>
      <c r="AB105" s="53"/>
      <c r="AC105" s="53"/>
      <c r="AD105" s="53"/>
      <c r="AE105" s="53"/>
      <c r="AF105" s="53"/>
      <c r="AG105" s="53"/>
      <c r="AH105" s="53"/>
      <c r="AI105" s="53"/>
      <c r="AJ105" s="53"/>
      <c r="AK105" s="53"/>
      <c r="AL105" s="53"/>
      <c r="AM105" s="53"/>
      <c r="AN105" s="53"/>
      <c r="AO105" s="53"/>
      <c r="AP105" s="53"/>
      <c r="AQ105" s="53"/>
      <c r="AR105" s="53"/>
      <c r="AS105" s="53"/>
      <c r="AT105" s="53"/>
      <c r="AU105" s="53"/>
      <c r="AV105" s="53"/>
      <c r="AW105" s="53"/>
      <c r="AX105" s="53"/>
      <c r="AY105" s="53"/>
      <c r="AZ105" s="53"/>
      <c r="BA105" s="60">
        <f>total_amount_ba($B$2,$D$2,D105,F105,J105,K105,M105)</f>
        <v>23133</v>
      </c>
      <c r="BB105" s="61">
        <f>BA105+SUM(N105:AZ105)</f>
        <v>23133</v>
      </c>
      <c r="BC105" s="56" t="str">
        <f>SpellNumber(L105,BB105)</f>
        <v>INR  Twenty Three Thousand One Hundred &amp; Thirty Three  Only</v>
      </c>
      <c r="BD105" s="70">
        <v>906</v>
      </c>
      <c r="BE105" s="73">
        <f t="shared" si="30"/>
        <v>1024.87</v>
      </c>
      <c r="BF105" s="73">
        <f t="shared" si="31"/>
        <v>45300</v>
      </c>
      <c r="BG105" s="73"/>
      <c r="BK105" s="15">
        <f t="shared" si="17"/>
        <v>523.36</v>
      </c>
      <c r="BL105" s="15">
        <f t="shared" si="18"/>
        <v>12911.3</v>
      </c>
      <c r="BM105" s="15">
        <f t="shared" si="19"/>
        <v>523.36</v>
      </c>
      <c r="BO105" s="83">
        <v>409</v>
      </c>
      <c r="BP105" s="15">
        <f t="shared" si="20"/>
        <v>462.6608</v>
      </c>
      <c r="BQ105" s="95">
        <f t="shared" si="21"/>
        <v>462.66</v>
      </c>
      <c r="HR105" s="16"/>
      <c r="HS105" s="16"/>
      <c r="HT105" s="16"/>
      <c r="HU105" s="16"/>
      <c r="HV105" s="16"/>
    </row>
    <row r="106" spans="1:230" s="15" customFormat="1" ht="123.75" customHeight="1">
      <c r="A106" s="64">
        <v>94</v>
      </c>
      <c r="B106" s="79" t="s">
        <v>441</v>
      </c>
      <c r="C106" s="72" t="s">
        <v>145</v>
      </c>
      <c r="D106" s="105">
        <v>50</v>
      </c>
      <c r="E106" s="101" t="s">
        <v>245</v>
      </c>
      <c r="F106" s="71">
        <v>4898.1</v>
      </c>
      <c r="G106" s="57"/>
      <c r="H106" s="47"/>
      <c r="I106" s="46" t="s">
        <v>39</v>
      </c>
      <c r="J106" s="48">
        <f>IF(I106="Less(-)",-1,1)</f>
        <v>1</v>
      </c>
      <c r="K106" s="49" t="s">
        <v>64</v>
      </c>
      <c r="L106" s="49" t="s">
        <v>7</v>
      </c>
      <c r="M106" s="58"/>
      <c r="N106" s="57"/>
      <c r="O106" s="57"/>
      <c r="P106" s="59"/>
      <c r="Q106" s="57"/>
      <c r="R106" s="57"/>
      <c r="S106" s="59"/>
      <c r="T106" s="53"/>
      <c r="U106" s="53"/>
      <c r="V106" s="53"/>
      <c r="W106" s="53"/>
      <c r="X106" s="53"/>
      <c r="Y106" s="53"/>
      <c r="Z106" s="53"/>
      <c r="AA106" s="53"/>
      <c r="AB106" s="53"/>
      <c r="AC106" s="53"/>
      <c r="AD106" s="53"/>
      <c r="AE106" s="53"/>
      <c r="AF106" s="53"/>
      <c r="AG106" s="53"/>
      <c r="AH106" s="53"/>
      <c r="AI106" s="53"/>
      <c r="AJ106" s="53"/>
      <c r="AK106" s="53"/>
      <c r="AL106" s="53"/>
      <c r="AM106" s="53"/>
      <c r="AN106" s="53"/>
      <c r="AO106" s="53"/>
      <c r="AP106" s="53"/>
      <c r="AQ106" s="53"/>
      <c r="AR106" s="53"/>
      <c r="AS106" s="53"/>
      <c r="AT106" s="53"/>
      <c r="AU106" s="53"/>
      <c r="AV106" s="53"/>
      <c r="AW106" s="53"/>
      <c r="AX106" s="53"/>
      <c r="AY106" s="53"/>
      <c r="AZ106" s="53"/>
      <c r="BA106" s="60">
        <f>total_amount_ba($B$2,$D$2,D106,F106,J106,K106,M106)</f>
        <v>244905</v>
      </c>
      <c r="BB106" s="61">
        <f>BA106+SUM(N106:AZ106)</f>
        <v>244905</v>
      </c>
      <c r="BC106" s="56" t="str">
        <f>SpellNumber(L106,BB106)</f>
        <v>INR  Two Lakh Forty Four Thousand Nine Hundred &amp; Five  Only</v>
      </c>
      <c r="BD106" s="70">
        <v>942</v>
      </c>
      <c r="BE106" s="73">
        <f t="shared" si="30"/>
        <v>1065.59</v>
      </c>
      <c r="BF106" s="73">
        <f t="shared" si="31"/>
        <v>47100</v>
      </c>
      <c r="BG106" s="73"/>
      <c r="BK106" s="15">
        <f t="shared" si="17"/>
        <v>5540.73</v>
      </c>
      <c r="BL106" s="15">
        <f t="shared" si="18"/>
        <v>523.36</v>
      </c>
      <c r="BM106" s="15">
        <f t="shared" si="19"/>
        <v>5540.73</v>
      </c>
      <c r="BO106" s="83">
        <v>4330</v>
      </c>
      <c r="BP106" s="15">
        <f t="shared" si="20"/>
        <v>4898.096</v>
      </c>
      <c r="BQ106" s="95">
        <f t="shared" si="21"/>
        <v>4898.1</v>
      </c>
      <c r="HR106" s="16"/>
      <c r="HS106" s="16"/>
      <c r="HT106" s="16"/>
      <c r="HU106" s="16"/>
      <c r="HV106" s="16"/>
    </row>
    <row r="107" spans="1:230" s="15" customFormat="1" ht="75" customHeight="1">
      <c r="A107" s="64">
        <v>95</v>
      </c>
      <c r="B107" s="79" t="s">
        <v>442</v>
      </c>
      <c r="C107" s="72" t="s">
        <v>146</v>
      </c>
      <c r="D107" s="105">
        <v>110</v>
      </c>
      <c r="E107" s="101" t="s">
        <v>248</v>
      </c>
      <c r="F107" s="71">
        <v>32.8</v>
      </c>
      <c r="G107" s="57"/>
      <c r="H107" s="47"/>
      <c r="I107" s="46" t="s">
        <v>39</v>
      </c>
      <c r="J107" s="48">
        <f>IF(I107="Less(-)",-1,1)</f>
        <v>1</v>
      </c>
      <c r="K107" s="49" t="s">
        <v>64</v>
      </c>
      <c r="L107" s="49" t="s">
        <v>7</v>
      </c>
      <c r="M107" s="58"/>
      <c r="N107" s="57"/>
      <c r="O107" s="57"/>
      <c r="P107" s="59"/>
      <c r="Q107" s="57"/>
      <c r="R107" s="57"/>
      <c r="S107" s="59"/>
      <c r="T107" s="53"/>
      <c r="U107" s="53"/>
      <c r="V107" s="53"/>
      <c r="W107" s="53"/>
      <c r="X107" s="53"/>
      <c r="Y107" s="53"/>
      <c r="Z107" s="53"/>
      <c r="AA107" s="53"/>
      <c r="AB107" s="53"/>
      <c r="AC107" s="53"/>
      <c r="AD107" s="53"/>
      <c r="AE107" s="53"/>
      <c r="AF107" s="53"/>
      <c r="AG107" s="53"/>
      <c r="AH107" s="53"/>
      <c r="AI107" s="53"/>
      <c r="AJ107" s="53"/>
      <c r="AK107" s="53"/>
      <c r="AL107" s="53"/>
      <c r="AM107" s="53"/>
      <c r="AN107" s="53"/>
      <c r="AO107" s="53"/>
      <c r="AP107" s="53"/>
      <c r="AQ107" s="53"/>
      <c r="AR107" s="53"/>
      <c r="AS107" s="53"/>
      <c r="AT107" s="53"/>
      <c r="AU107" s="53"/>
      <c r="AV107" s="53"/>
      <c r="AW107" s="53"/>
      <c r="AX107" s="53"/>
      <c r="AY107" s="53"/>
      <c r="AZ107" s="53"/>
      <c r="BA107" s="60">
        <f>total_amount_ba($B$2,$D$2,D107,F107,J107,K107,M107)</f>
        <v>3608</v>
      </c>
      <c r="BB107" s="61">
        <f>BA107+SUM(N107:AZ107)</f>
        <v>3608</v>
      </c>
      <c r="BC107" s="56" t="str">
        <f>SpellNumber(L107,BB107)</f>
        <v>INR  Three Thousand Six Hundred &amp; Eight  Only</v>
      </c>
      <c r="BD107" s="70">
        <v>713</v>
      </c>
      <c r="BE107" s="73">
        <f t="shared" si="30"/>
        <v>806.55</v>
      </c>
      <c r="BF107" s="73">
        <f t="shared" si="31"/>
        <v>78430</v>
      </c>
      <c r="BG107" s="73"/>
      <c r="BK107" s="15">
        <f t="shared" si="17"/>
        <v>37.1</v>
      </c>
      <c r="BL107" s="15">
        <f t="shared" si="18"/>
        <v>5540.73</v>
      </c>
      <c r="BM107" s="15">
        <f t="shared" si="19"/>
        <v>37.1</v>
      </c>
      <c r="BO107" s="83">
        <v>29</v>
      </c>
      <c r="BP107" s="15">
        <f t="shared" si="20"/>
        <v>32.8048</v>
      </c>
      <c r="BQ107" s="95">
        <f t="shared" si="21"/>
        <v>32.8</v>
      </c>
      <c r="HR107" s="16"/>
      <c r="HS107" s="16"/>
      <c r="HT107" s="16"/>
      <c r="HU107" s="16"/>
      <c r="HV107" s="16"/>
    </row>
    <row r="108" spans="1:230" s="15" customFormat="1" ht="45" customHeight="1">
      <c r="A108" s="64">
        <v>96</v>
      </c>
      <c r="B108" s="79" t="s">
        <v>270</v>
      </c>
      <c r="C108" s="72" t="s">
        <v>147</v>
      </c>
      <c r="D108" s="105">
        <v>154</v>
      </c>
      <c r="E108" s="101" t="s">
        <v>248</v>
      </c>
      <c r="F108" s="71">
        <v>48.64</v>
      </c>
      <c r="G108" s="57"/>
      <c r="H108" s="47"/>
      <c r="I108" s="46" t="s">
        <v>39</v>
      </c>
      <c r="J108" s="48">
        <f t="shared" si="26"/>
        <v>1</v>
      </c>
      <c r="K108" s="49" t="s">
        <v>64</v>
      </c>
      <c r="L108" s="49" t="s">
        <v>7</v>
      </c>
      <c r="M108" s="58"/>
      <c r="N108" s="57"/>
      <c r="O108" s="57"/>
      <c r="P108" s="59"/>
      <c r="Q108" s="57"/>
      <c r="R108" s="57"/>
      <c r="S108" s="59"/>
      <c r="T108" s="53"/>
      <c r="U108" s="53"/>
      <c r="V108" s="53"/>
      <c r="W108" s="53"/>
      <c r="X108" s="53"/>
      <c r="Y108" s="53"/>
      <c r="Z108" s="53"/>
      <c r="AA108" s="53"/>
      <c r="AB108" s="53"/>
      <c r="AC108" s="53"/>
      <c r="AD108" s="53"/>
      <c r="AE108" s="53"/>
      <c r="AF108" s="53"/>
      <c r="AG108" s="53"/>
      <c r="AH108" s="53"/>
      <c r="AI108" s="53"/>
      <c r="AJ108" s="53"/>
      <c r="AK108" s="53"/>
      <c r="AL108" s="53"/>
      <c r="AM108" s="53"/>
      <c r="AN108" s="53"/>
      <c r="AO108" s="53"/>
      <c r="AP108" s="53"/>
      <c r="AQ108" s="53"/>
      <c r="AR108" s="53"/>
      <c r="AS108" s="53"/>
      <c r="AT108" s="53"/>
      <c r="AU108" s="53"/>
      <c r="AV108" s="53"/>
      <c r="AW108" s="53"/>
      <c r="AX108" s="53"/>
      <c r="AY108" s="53"/>
      <c r="AZ108" s="53"/>
      <c r="BA108" s="60">
        <f t="shared" si="27"/>
        <v>7490.56</v>
      </c>
      <c r="BB108" s="61">
        <f t="shared" si="28"/>
        <v>7490.56</v>
      </c>
      <c r="BC108" s="56" t="str">
        <f t="shared" si="29"/>
        <v>INR  Seven Thousand Four Hundred &amp; Ninety  and Paise Fifty Six Only</v>
      </c>
      <c r="BD108" s="70">
        <v>749</v>
      </c>
      <c r="BE108" s="73">
        <f t="shared" si="30"/>
        <v>847.27</v>
      </c>
      <c r="BF108" s="73">
        <f t="shared" si="31"/>
        <v>115346</v>
      </c>
      <c r="BG108" s="73"/>
      <c r="BK108" s="15">
        <f t="shared" si="17"/>
        <v>55.02</v>
      </c>
      <c r="BL108" s="15">
        <f t="shared" si="18"/>
        <v>37.1</v>
      </c>
      <c r="BM108" s="15">
        <f t="shared" si="19"/>
        <v>55.02</v>
      </c>
      <c r="BO108" s="83">
        <v>43</v>
      </c>
      <c r="BP108" s="15">
        <f t="shared" si="20"/>
        <v>48.6416</v>
      </c>
      <c r="BQ108" s="95">
        <f t="shared" si="21"/>
        <v>48.64</v>
      </c>
      <c r="HR108" s="16"/>
      <c r="HS108" s="16"/>
      <c r="HT108" s="16"/>
      <c r="HU108" s="16"/>
      <c r="HV108" s="16"/>
    </row>
    <row r="109" spans="1:230" s="15" customFormat="1" ht="48.75" customHeight="1">
      <c r="A109" s="64">
        <v>97</v>
      </c>
      <c r="B109" s="79" t="s">
        <v>443</v>
      </c>
      <c r="C109" s="72" t="s">
        <v>148</v>
      </c>
      <c r="D109" s="105">
        <v>56</v>
      </c>
      <c r="E109" s="101" t="s">
        <v>248</v>
      </c>
      <c r="F109" s="71">
        <v>179.86</v>
      </c>
      <c r="G109" s="57"/>
      <c r="H109" s="47"/>
      <c r="I109" s="46" t="s">
        <v>39</v>
      </c>
      <c r="J109" s="48">
        <f t="shared" si="26"/>
        <v>1</v>
      </c>
      <c r="K109" s="49" t="s">
        <v>64</v>
      </c>
      <c r="L109" s="49" t="s">
        <v>7</v>
      </c>
      <c r="M109" s="58"/>
      <c r="N109" s="57"/>
      <c r="O109" s="57"/>
      <c r="P109" s="59"/>
      <c r="Q109" s="57"/>
      <c r="R109" s="57"/>
      <c r="S109" s="59"/>
      <c r="T109" s="53"/>
      <c r="U109" s="53"/>
      <c r="V109" s="53"/>
      <c r="W109" s="53"/>
      <c r="X109" s="53"/>
      <c r="Y109" s="53"/>
      <c r="Z109" s="53"/>
      <c r="AA109" s="53"/>
      <c r="AB109" s="53"/>
      <c r="AC109" s="53"/>
      <c r="AD109" s="53"/>
      <c r="AE109" s="53"/>
      <c r="AF109" s="53"/>
      <c r="AG109" s="53"/>
      <c r="AH109" s="53"/>
      <c r="AI109" s="53"/>
      <c r="AJ109" s="53"/>
      <c r="AK109" s="53"/>
      <c r="AL109" s="53"/>
      <c r="AM109" s="53"/>
      <c r="AN109" s="53"/>
      <c r="AO109" s="53"/>
      <c r="AP109" s="53"/>
      <c r="AQ109" s="53"/>
      <c r="AR109" s="53"/>
      <c r="AS109" s="53"/>
      <c r="AT109" s="53"/>
      <c r="AU109" s="53"/>
      <c r="AV109" s="53"/>
      <c r="AW109" s="53"/>
      <c r="AX109" s="53"/>
      <c r="AY109" s="53"/>
      <c r="AZ109" s="53"/>
      <c r="BA109" s="60">
        <f t="shared" si="27"/>
        <v>10072.16</v>
      </c>
      <c r="BB109" s="61">
        <f t="shared" si="28"/>
        <v>10072.16</v>
      </c>
      <c r="BC109" s="56" t="str">
        <f t="shared" si="29"/>
        <v>INR  Ten Thousand  &amp;Seventy Two  and Paise Sixteen Only</v>
      </c>
      <c r="BD109" s="70">
        <v>2306</v>
      </c>
      <c r="BE109" s="73">
        <f t="shared" si="30"/>
        <v>2608.55</v>
      </c>
      <c r="BF109" s="73">
        <f t="shared" si="31"/>
        <v>129136</v>
      </c>
      <c r="BG109" s="73"/>
      <c r="BK109" s="15">
        <f t="shared" si="17"/>
        <v>203.46</v>
      </c>
      <c r="BL109" s="15">
        <f t="shared" si="18"/>
        <v>55.02</v>
      </c>
      <c r="BM109" s="15">
        <f t="shared" si="19"/>
        <v>203.46</v>
      </c>
      <c r="BO109" s="83">
        <v>159</v>
      </c>
      <c r="BP109" s="15">
        <f t="shared" si="20"/>
        <v>179.8608</v>
      </c>
      <c r="BQ109" s="95">
        <f t="shared" si="21"/>
        <v>179.86</v>
      </c>
      <c r="HR109" s="16"/>
      <c r="HS109" s="16"/>
      <c r="HT109" s="16"/>
      <c r="HU109" s="16"/>
      <c r="HV109" s="16"/>
    </row>
    <row r="110" spans="1:230" s="15" customFormat="1" ht="37.5" customHeight="1">
      <c r="A110" s="64">
        <v>98</v>
      </c>
      <c r="B110" s="79" t="s">
        <v>444</v>
      </c>
      <c r="C110" s="72" t="s">
        <v>149</v>
      </c>
      <c r="D110" s="105">
        <v>56</v>
      </c>
      <c r="E110" s="101" t="s">
        <v>248</v>
      </c>
      <c r="F110" s="71">
        <v>79.18</v>
      </c>
      <c r="G110" s="57"/>
      <c r="H110" s="47"/>
      <c r="I110" s="46" t="s">
        <v>39</v>
      </c>
      <c r="J110" s="48">
        <f t="shared" si="26"/>
        <v>1</v>
      </c>
      <c r="K110" s="49" t="s">
        <v>64</v>
      </c>
      <c r="L110" s="49" t="s">
        <v>7</v>
      </c>
      <c r="M110" s="58"/>
      <c r="N110" s="57"/>
      <c r="O110" s="57"/>
      <c r="P110" s="59"/>
      <c r="Q110" s="57"/>
      <c r="R110" s="57"/>
      <c r="S110" s="59"/>
      <c r="T110" s="53"/>
      <c r="U110" s="53"/>
      <c r="V110" s="53"/>
      <c r="W110" s="53"/>
      <c r="X110" s="53"/>
      <c r="Y110" s="53"/>
      <c r="Z110" s="53"/>
      <c r="AA110" s="53"/>
      <c r="AB110" s="53"/>
      <c r="AC110" s="53"/>
      <c r="AD110" s="53"/>
      <c r="AE110" s="53"/>
      <c r="AF110" s="53"/>
      <c r="AG110" s="53"/>
      <c r="AH110" s="53"/>
      <c r="AI110" s="53"/>
      <c r="AJ110" s="53"/>
      <c r="AK110" s="53"/>
      <c r="AL110" s="53"/>
      <c r="AM110" s="53"/>
      <c r="AN110" s="53"/>
      <c r="AO110" s="53"/>
      <c r="AP110" s="53"/>
      <c r="AQ110" s="53"/>
      <c r="AR110" s="53"/>
      <c r="AS110" s="53"/>
      <c r="AT110" s="53"/>
      <c r="AU110" s="53"/>
      <c r="AV110" s="53"/>
      <c r="AW110" s="53"/>
      <c r="AX110" s="53"/>
      <c r="AY110" s="53"/>
      <c r="AZ110" s="53"/>
      <c r="BA110" s="60">
        <f t="shared" si="27"/>
        <v>4434.08</v>
      </c>
      <c r="BB110" s="61">
        <f t="shared" si="28"/>
        <v>4434.08</v>
      </c>
      <c r="BC110" s="56" t="str">
        <f t="shared" si="29"/>
        <v>INR  Four Thousand Four Hundred &amp; Thirty Four  and Paise Eight Only</v>
      </c>
      <c r="BD110" s="70">
        <v>2318</v>
      </c>
      <c r="BE110" s="73">
        <f t="shared" si="30"/>
        <v>2622.12</v>
      </c>
      <c r="BF110" s="73">
        <f t="shared" si="31"/>
        <v>129808</v>
      </c>
      <c r="BG110" s="73"/>
      <c r="BK110" s="15">
        <f t="shared" si="17"/>
        <v>89.57</v>
      </c>
      <c r="BL110" s="15">
        <f t="shared" si="18"/>
        <v>203.46</v>
      </c>
      <c r="BM110" s="15">
        <f t="shared" si="19"/>
        <v>89.57</v>
      </c>
      <c r="BO110" s="83">
        <v>70</v>
      </c>
      <c r="BP110" s="15">
        <f t="shared" si="20"/>
        <v>79.184</v>
      </c>
      <c r="BQ110" s="95">
        <f t="shared" si="21"/>
        <v>79.18</v>
      </c>
      <c r="HR110" s="16"/>
      <c r="HS110" s="16"/>
      <c r="HT110" s="16"/>
      <c r="HU110" s="16"/>
      <c r="HV110" s="16"/>
    </row>
    <row r="111" spans="1:230" s="15" customFormat="1" ht="75" customHeight="1">
      <c r="A111" s="64">
        <v>99</v>
      </c>
      <c r="B111" s="79" t="s">
        <v>445</v>
      </c>
      <c r="C111" s="72" t="s">
        <v>150</v>
      </c>
      <c r="D111" s="105">
        <v>92</v>
      </c>
      <c r="E111" s="101" t="s">
        <v>248</v>
      </c>
      <c r="F111" s="71">
        <v>71.27</v>
      </c>
      <c r="G111" s="57"/>
      <c r="H111" s="47"/>
      <c r="I111" s="46" t="s">
        <v>39</v>
      </c>
      <c r="J111" s="48">
        <f aca="true" t="shared" si="32" ref="J111:J138">IF(I111="Less(-)",-1,1)</f>
        <v>1</v>
      </c>
      <c r="K111" s="49" t="s">
        <v>64</v>
      </c>
      <c r="L111" s="49" t="s">
        <v>7</v>
      </c>
      <c r="M111" s="58"/>
      <c r="N111" s="57"/>
      <c r="O111" s="57"/>
      <c r="P111" s="59"/>
      <c r="Q111" s="57"/>
      <c r="R111" s="57"/>
      <c r="S111" s="59"/>
      <c r="T111" s="53"/>
      <c r="U111" s="53"/>
      <c r="V111" s="53"/>
      <c r="W111" s="53"/>
      <c r="X111" s="53"/>
      <c r="Y111" s="53"/>
      <c r="Z111" s="53"/>
      <c r="AA111" s="53"/>
      <c r="AB111" s="53"/>
      <c r="AC111" s="53"/>
      <c r="AD111" s="53"/>
      <c r="AE111" s="53"/>
      <c r="AF111" s="53"/>
      <c r="AG111" s="53"/>
      <c r="AH111" s="53"/>
      <c r="AI111" s="53"/>
      <c r="AJ111" s="53"/>
      <c r="AK111" s="53"/>
      <c r="AL111" s="53"/>
      <c r="AM111" s="53"/>
      <c r="AN111" s="53"/>
      <c r="AO111" s="53"/>
      <c r="AP111" s="53"/>
      <c r="AQ111" s="53"/>
      <c r="AR111" s="53"/>
      <c r="AS111" s="53"/>
      <c r="AT111" s="53"/>
      <c r="AU111" s="53"/>
      <c r="AV111" s="53"/>
      <c r="AW111" s="53"/>
      <c r="AX111" s="53"/>
      <c r="AY111" s="53"/>
      <c r="AZ111" s="53"/>
      <c r="BA111" s="60">
        <f aca="true" t="shared" si="33" ref="BA111:BA138">total_amount_ba($B$2,$D$2,D111,F111,J111,K111,M111)</f>
        <v>6556.84</v>
      </c>
      <c r="BB111" s="61">
        <f aca="true" t="shared" si="34" ref="BB111:BB138">BA111+SUM(N111:AZ111)</f>
        <v>6556.84</v>
      </c>
      <c r="BC111" s="56" t="str">
        <f aca="true" t="shared" si="35" ref="BC111:BC138">SpellNumber(L111,BB111)</f>
        <v>INR  Six Thousand Five Hundred &amp; Fifty Six  and Paise Eighty Four Only</v>
      </c>
      <c r="BD111" s="70">
        <v>812</v>
      </c>
      <c r="BE111" s="73">
        <f t="shared" si="30"/>
        <v>918.53</v>
      </c>
      <c r="BF111" s="73">
        <f t="shared" si="31"/>
        <v>74704</v>
      </c>
      <c r="BG111" s="73"/>
      <c r="BK111" s="15">
        <f t="shared" si="17"/>
        <v>80.62</v>
      </c>
      <c r="BL111" s="15">
        <f t="shared" si="18"/>
        <v>89.57</v>
      </c>
      <c r="BM111" s="15">
        <f t="shared" si="19"/>
        <v>80.62</v>
      </c>
      <c r="BO111" s="83">
        <v>63</v>
      </c>
      <c r="BP111" s="15">
        <f t="shared" si="20"/>
        <v>71.2656</v>
      </c>
      <c r="BQ111" s="95">
        <f t="shared" si="21"/>
        <v>71.27</v>
      </c>
      <c r="HR111" s="16"/>
      <c r="HS111" s="16"/>
      <c r="HT111" s="16"/>
      <c r="HU111" s="16"/>
      <c r="HV111" s="16"/>
    </row>
    <row r="112" spans="1:230" s="15" customFormat="1" ht="71.25" customHeight="1">
      <c r="A112" s="64">
        <v>100</v>
      </c>
      <c r="B112" s="79" t="s">
        <v>446</v>
      </c>
      <c r="C112" s="72" t="s">
        <v>151</v>
      </c>
      <c r="D112" s="105">
        <v>56</v>
      </c>
      <c r="E112" s="101" t="s">
        <v>248</v>
      </c>
      <c r="F112" s="71">
        <v>111.99</v>
      </c>
      <c r="G112" s="57"/>
      <c r="H112" s="47"/>
      <c r="I112" s="46" t="s">
        <v>39</v>
      </c>
      <c r="J112" s="48">
        <f t="shared" si="32"/>
        <v>1</v>
      </c>
      <c r="K112" s="49" t="s">
        <v>64</v>
      </c>
      <c r="L112" s="49" t="s">
        <v>7</v>
      </c>
      <c r="M112" s="58"/>
      <c r="N112" s="57"/>
      <c r="O112" s="57"/>
      <c r="P112" s="59"/>
      <c r="Q112" s="57"/>
      <c r="R112" s="57"/>
      <c r="S112" s="59"/>
      <c r="T112" s="53"/>
      <c r="U112" s="53"/>
      <c r="V112" s="53"/>
      <c r="W112" s="53"/>
      <c r="X112" s="53"/>
      <c r="Y112" s="53"/>
      <c r="Z112" s="53"/>
      <c r="AA112" s="53"/>
      <c r="AB112" s="53"/>
      <c r="AC112" s="53"/>
      <c r="AD112" s="53"/>
      <c r="AE112" s="53"/>
      <c r="AF112" s="53"/>
      <c r="AG112" s="53"/>
      <c r="AH112" s="53"/>
      <c r="AI112" s="53"/>
      <c r="AJ112" s="53"/>
      <c r="AK112" s="53"/>
      <c r="AL112" s="53"/>
      <c r="AM112" s="53"/>
      <c r="AN112" s="53"/>
      <c r="AO112" s="53"/>
      <c r="AP112" s="53"/>
      <c r="AQ112" s="53"/>
      <c r="AR112" s="53"/>
      <c r="AS112" s="53"/>
      <c r="AT112" s="53"/>
      <c r="AU112" s="53"/>
      <c r="AV112" s="53"/>
      <c r="AW112" s="53"/>
      <c r="AX112" s="53"/>
      <c r="AY112" s="53"/>
      <c r="AZ112" s="53"/>
      <c r="BA112" s="60">
        <f t="shared" si="33"/>
        <v>6271.44</v>
      </c>
      <c r="BB112" s="61">
        <f t="shared" si="34"/>
        <v>6271.44</v>
      </c>
      <c r="BC112" s="56" t="str">
        <f t="shared" si="35"/>
        <v>INR  Six Thousand Two Hundred &amp; Seventy One  and Paise Forty Four Only</v>
      </c>
      <c r="BD112" s="70">
        <v>1144</v>
      </c>
      <c r="BE112" s="73">
        <f t="shared" si="30"/>
        <v>1294.09</v>
      </c>
      <c r="BF112" s="73">
        <f t="shared" si="31"/>
        <v>64064</v>
      </c>
      <c r="BG112" s="73"/>
      <c r="BK112" s="15">
        <f t="shared" si="17"/>
        <v>126.68</v>
      </c>
      <c r="BL112" s="15">
        <f t="shared" si="18"/>
        <v>80.62</v>
      </c>
      <c r="BM112" s="15">
        <f t="shared" si="19"/>
        <v>126.68</v>
      </c>
      <c r="BO112" s="83">
        <v>99</v>
      </c>
      <c r="BP112" s="15">
        <f t="shared" si="20"/>
        <v>111.9888</v>
      </c>
      <c r="BQ112" s="95">
        <f t="shared" si="21"/>
        <v>111.99</v>
      </c>
      <c r="HR112" s="16"/>
      <c r="HS112" s="16"/>
      <c r="HT112" s="16"/>
      <c r="HU112" s="16"/>
      <c r="HV112" s="16"/>
    </row>
    <row r="113" spans="1:230" s="15" customFormat="1" ht="87.75" customHeight="1">
      <c r="A113" s="64">
        <v>101</v>
      </c>
      <c r="B113" s="79" t="s">
        <v>447</v>
      </c>
      <c r="C113" s="72" t="s">
        <v>152</v>
      </c>
      <c r="D113" s="105">
        <v>92</v>
      </c>
      <c r="E113" s="101" t="s">
        <v>248</v>
      </c>
      <c r="F113" s="71">
        <v>78.05</v>
      </c>
      <c r="G113" s="57"/>
      <c r="H113" s="47"/>
      <c r="I113" s="46" t="s">
        <v>39</v>
      </c>
      <c r="J113" s="48">
        <f t="shared" si="32"/>
        <v>1</v>
      </c>
      <c r="K113" s="49" t="s">
        <v>64</v>
      </c>
      <c r="L113" s="49" t="s">
        <v>7</v>
      </c>
      <c r="M113" s="58"/>
      <c r="N113" s="57"/>
      <c r="O113" s="57"/>
      <c r="P113" s="59"/>
      <c r="Q113" s="57"/>
      <c r="R113" s="57"/>
      <c r="S113" s="59"/>
      <c r="T113" s="53"/>
      <c r="U113" s="53"/>
      <c r="V113" s="53"/>
      <c r="W113" s="53"/>
      <c r="X113" s="53"/>
      <c r="Y113" s="53"/>
      <c r="Z113" s="53"/>
      <c r="AA113" s="53"/>
      <c r="AB113" s="53"/>
      <c r="AC113" s="53"/>
      <c r="AD113" s="53"/>
      <c r="AE113" s="53"/>
      <c r="AF113" s="53"/>
      <c r="AG113" s="53"/>
      <c r="AH113" s="53"/>
      <c r="AI113" s="53"/>
      <c r="AJ113" s="53"/>
      <c r="AK113" s="53"/>
      <c r="AL113" s="53"/>
      <c r="AM113" s="53"/>
      <c r="AN113" s="53"/>
      <c r="AO113" s="53"/>
      <c r="AP113" s="53"/>
      <c r="AQ113" s="53"/>
      <c r="AR113" s="53"/>
      <c r="AS113" s="53"/>
      <c r="AT113" s="53"/>
      <c r="AU113" s="53"/>
      <c r="AV113" s="53"/>
      <c r="AW113" s="53"/>
      <c r="AX113" s="53"/>
      <c r="AY113" s="53"/>
      <c r="AZ113" s="53"/>
      <c r="BA113" s="60">
        <f t="shared" si="33"/>
        <v>7180.6</v>
      </c>
      <c r="BB113" s="61">
        <f t="shared" si="34"/>
        <v>7180.6</v>
      </c>
      <c r="BC113" s="56" t="str">
        <f t="shared" si="35"/>
        <v>INR  Seven Thousand One Hundred &amp; Eighty  and Paise Sixty Only</v>
      </c>
      <c r="BD113" s="70">
        <v>1153</v>
      </c>
      <c r="BE113" s="73">
        <f t="shared" si="30"/>
        <v>1304.27</v>
      </c>
      <c r="BF113" s="73">
        <f t="shared" si="31"/>
        <v>106076</v>
      </c>
      <c r="BG113" s="73"/>
      <c r="BK113" s="15">
        <f t="shared" si="17"/>
        <v>88.29</v>
      </c>
      <c r="BL113" s="15">
        <f t="shared" si="18"/>
        <v>126.68</v>
      </c>
      <c r="BM113" s="15">
        <f t="shared" si="19"/>
        <v>88.29</v>
      </c>
      <c r="BO113" s="83">
        <v>69</v>
      </c>
      <c r="BP113" s="15">
        <f t="shared" si="20"/>
        <v>78.0528</v>
      </c>
      <c r="BQ113" s="95">
        <f t="shared" si="21"/>
        <v>78.05</v>
      </c>
      <c r="HR113" s="16"/>
      <c r="HS113" s="16"/>
      <c r="HT113" s="16"/>
      <c r="HU113" s="16"/>
      <c r="HV113" s="16"/>
    </row>
    <row r="114" spans="1:230" s="15" customFormat="1" ht="91.5" customHeight="1">
      <c r="A114" s="64">
        <v>102</v>
      </c>
      <c r="B114" s="79" t="s">
        <v>448</v>
      </c>
      <c r="C114" s="72" t="s">
        <v>153</v>
      </c>
      <c r="D114" s="105">
        <v>56</v>
      </c>
      <c r="E114" s="101" t="s">
        <v>248</v>
      </c>
      <c r="F114" s="71">
        <v>116.51</v>
      </c>
      <c r="G114" s="57"/>
      <c r="H114" s="47"/>
      <c r="I114" s="46" t="s">
        <v>39</v>
      </c>
      <c r="J114" s="48">
        <f t="shared" si="32"/>
        <v>1</v>
      </c>
      <c r="K114" s="49" t="s">
        <v>64</v>
      </c>
      <c r="L114" s="49" t="s">
        <v>7</v>
      </c>
      <c r="M114" s="58"/>
      <c r="N114" s="57"/>
      <c r="O114" s="57"/>
      <c r="P114" s="59"/>
      <c r="Q114" s="57"/>
      <c r="R114" s="57"/>
      <c r="S114" s="59"/>
      <c r="T114" s="53"/>
      <c r="U114" s="53"/>
      <c r="V114" s="53"/>
      <c r="W114" s="53"/>
      <c r="X114" s="53"/>
      <c r="Y114" s="53"/>
      <c r="Z114" s="53"/>
      <c r="AA114" s="53"/>
      <c r="AB114" s="53"/>
      <c r="AC114" s="53"/>
      <c r="AD114" s="53"/>
      <c r="AE114" s="53"/>
      <c r="AF114" s="53"/>
      <c r="AG114" s="53"/>
      <c r="AH114" s="53"/>
      <c r="AI114" s="53"/>
      <c r="AJ114" s="53"/>
      <c r="AK114" s="53"/>
      <c r="AL114" s="53"/>
      <c r="AM114" s="53"/>
      <c r="AN114" s="53"/>
      <c r="AO114" s="53"/>
      <c r="AP114" s="53"/>
      <c r="AQ114" s="53"/>
      <c r="AR114" s="53"/>
      <c r="AS114" s="53"/>
      <c r="AT114" s="53"/>
      <c r="AU114" s="53"/>
      <c r="AV114" s="53"/>
      <c r="AW114" s="53"/>
      <c r="AX114" s="53"/>
      <c r="AY114" s="53"/>
      <c r="AZ114" s="53"/>
      <c r="BA114" s="60">
        <f t="shared" si="33"/>
        <v>6524.56</v>
      </c>
      <c r="BB114" s="61">
        <f t="shared" si="34"/>
        <v>6524.56</v>
      </c>
      <c r="BC114" s="56" t="str">
        <f t="shared" si="35"/>
        <v>INR  Six Thousand Five Hundred &amp; Twenty Four  and Paise Fifty Six Only</v>
      </c>
      <c r="BD114" s="70">
        <v>1162</v>
      </c>
      <c r="BE114" s="73">
        <f t="shared" si="30"/>
        <v>1314.45</v>
      </c>
      <c r="BF114" s="73">
        <f t="shared" si="31"/>
        <v>65072</v>
      </c>
      <c r="BG114" s="73"/>
      <c r="BK114" s="15">
        <f t="shared" si="17"/>
        <v>131.8</v>
      </c>
      <c r="BL114" s="15">
        <f t="shared" si="18"/>
        <v>88.29</v>
      </c>
      <c r="BM114" s="15">
        <f t="shared" si="19"/>
        <v>131.8</v>
      </c>
      <c r="BO114" s="83">
        <v>103</v>
      </c>
      <c r="BP114" s="15">
        <f t="shared" si="20"/>
        <v>116.5136</v>
      </c>
      <c r="BQ114" s="95">
        <f t="shared" si="21"/>
        <v>116.51</v>
      </c>
      <c r="HR114" s="16"/>
      <c r="HS114" s="16"/>
      <c r="HT114" s="16"/>
      <c r="HU114" s="16"/>
      <c r="HV114" s="16"/>
    </row>
    <row r="115" spans="1:230" s="15" customFormat="1" ht="42" customHeight="1">
      <c r="A115" s="64">
        <v>103</v>
      </c>
      <c r="B115" s="79" t="s">
        <v>449</v>
      </c>
      <c r="C115" s="72" t="s">
        <v>154</v>
      </c>
      <c r="D115" s="105">
        <v>35</v>
      </c>
      <c r="E115" s="101" t="s">
        <v>248</v>
      </c>
      <c r="F115" s="71">
        <v>1883.45</v>
      </c>
      <c r="G115" s="57"/>
      <c r="H115" s="47"/>
      <c r="I115" s="46" t="s">
        <v>39</v>
      </c>
      <c r="J115" s="48">
        <f t="shared" si="32"/>
        <v>1</v>
      </c>
      <c r="K115" s="49" t="s">
        <v>64</v>
      </c>
      <c r="L115" s="49" t="s">
        <v>7</v>
      </c>
      <c r="M115" s="58"/>
      <c r="N115" s="57"/>
      <c r="O115" s="57"/>
      <c r="P115" s="59"/>
      <c r="Q115" s="57"/>
      <c r="R115" s="57"/>
      <c r="S115" s="59"/>
      <c r="T115" s="53"/>
      <c r="U115" s="53"/>
      <c r="V115" s="53"/>
      <c r="W115" s="53"/>
      <c r="X115" s="53"/>
      <c r="Y115" s="53"/>
      <c r="Z115" s="53"/>
      <c r="AA115" s="53"/>
      <c r="AB115" s="53"/>
      <c r="AC115" s="53"/>
      <c r="AD115" s="53"/>
      <c r="AE115" s="53"/>
      <c r="AF115" s="53"/>
      <c r="AG115" s="53"/>
      <c r="AH115" s="53"/>
      <c r="AI115" s="53"/>
      <c r="AJ115" s="53"/>
      <c r="AK115" s="53"/>
      <c r="AL115" s="53"/>
      <c r="AM115" s="53"/>
      <c r="AN115" s="53"/>
      <c r="AO115" s="53"/>
      <c r="AP115" s="53"/>
      <c r="AQ115" s="53"/>
      <c r="AR115" s="53"/>
      <c r="AS115" s="53"/>
      <c r="AT115" s="53"/>
      <c r="AU115" s="53"/>
      <c r="AV115" s="53"/>
      <c r="AW115" s="53"/>
      <c r="AX115" s="53"/>
      <c r="AY115" s="53"/>
      <c r="AZ115" s="53"/>
      <c r="BA115" s="60">
        <f t="shared" si="33"/>
        <v>65920.75</v>
      </c>
      <c r="BB115" s="61">
        <f t="shared" si="34"/>
        <v>65920.75</v>
      </c>
      <c r="BC115" s="56" t="str">
        <f t="shared" si="35"/>
        <v>INR  Sixty Five Thousand Nine Hundred &amp; Twenty  and Paise Seventy Five Only</v>
      </c>
      <c r="BD115" s="70">
        <v>1171</v>
      </c>
      <c r="BE115" s="73">
        <f t="shared" si="30"/>
        <v>1324.64</v>
      </c>
      <c r="BF115" s="73">
        <f t="shared" si="31"/>
        <v>40985</v>
      </c>
      <c r="BG115" s="73"/>
      <c r="BK115" s="15">
        <f t="shared" si="17"/>
        <v>2130.56</v>
      </c>
      <c r="BL115" s="15">
        <f t="shared" si="18"/>
        <v>131.8</v>
      </c>
      <c r="BM115" s="15">
        <f t="shared" si="19"/>
        <v>2130.56</v>
      </c>
      <c r="BO115" s="83">
        <v>1665</v>
      </c>
      <c r="BP115" s="15">
        <f t="shared" si="20"/>
        <v>1883.448</v>
      </c>
      <c r="BQ115" s="95">
        <f t="shared" si="21"/>
        <v>1883.45</v>
      </c>
      <c r="HR115" s="16"/>
      <c r="HS115" s="16"/>
      <c r="HT115" s="16"/>
      <c r="HU115" s="16"/>
      <c r="HV115" s="16"/>
    </row>
    <row r="116" spans="1:230" s="15" customFormat="1" ht="78.75" customHeight="1">
      <c r="A116" s="64">
        <v>104</v>
      </c>
      <c r="B116" s="79" t="s">
        <v>450</v>
      </c>
      <c r="C116" s="72" t="s">
        <v>155</v>
      </c>
      <c r="D116" s="105">
        <v>300</v>
      </c>
      <c r="E116" s="101" t="s">
        <v>245</v>
      </c>
      <c r="F116" s="71">
        <v>99.55</v>
      </c>
      <c r="G116" s="57"/>
      <c r="H116" s="47"/>
      <c r="I116" s="46" t="s">
        <v>39</v>
      </c>
      <c r="J116" s="48">
        <f t="shared" si="32"/>
        <v>1</v>
      </c>
      <c r="K116" s="49" t="s">
        <v>64</v>
      </c>
      <c r="L116" s="49" t="s">
        <v>7</v>
      </c>
      <c r="M116" s="58"/>
      <c r="N116" s="57"/>
      <c r="O116" s="57"/>
      <c r="P116" s="59"/>
      <c r="Q116" s="57"/>
      <c r="R116" s="57"/>
      <c r="S116" s="59"/>
      <c r="T116" s="53"/>
      <c r="U116" s="53"/>
      <c r="V116" s="53"/>
      <c r="W116" s="53"/>
      <c r="X116" s="53"/>
      <c r="Y116" s="53"/>
      <c r="Z116" s="53"/>
      <c r="AA116" s="53"/>
      <c r="AB116" s="53"/>
      <c r="AC116" s="53"/>
      <c r="AD116" s="53"/>
      <c r="AE116" s="53"/>
      <c r="AF116" s="53"/>
      <c r="AG116" s="53"/>
      <c r="AH116" s="53"/>
      <c r="AI116" s="53"/>
      <c r="AJ116" s="53"/>
      <c r="AK116" s="53"/>
      <c r="AL116" s="53"/>
      <c r="AM116" s="53"/>
      <c r="AN116" s="53"/>
      <c r="AO116" s="53"/>
      <c r="AP116" s="53"/>
      <c r="AQ116" s="53"/>
      <c r="AR116" s="53"/>
      <c r="AS116" s="53"/>
      <c r="AT116" s="53"/>
      <c r="AU116" s="53"/>
      <c r="AV116" s="53"/>
      <c r="AW116" s="53"/>
      <c r="AX116" s="53"/>
      <c r="AY116" s="53"/>
      <c r="AZ116" s="53"/>
      <c r="BA116" s="60">
        <f t="shared" si="33"/>
        <v>29865</v>
      </c>
      <c r="BB116" s="61">
        <f t="shared" si="34"/>
        <v>29865</v>
      </c>
      <c r="BC116" s="56" t="str">
        <f t="shared" si="35"/>
        <v>INR  Twenty Nine Thousand Eight Hundred &amp; Sixty Five  Only</v>
      </c>
      <c r="BD116" s="70">
        <v>2252.09</v>
      </c>
      <c r="BE116" s="73">
        <f t="shared" si="30"/>
        <v>2547.56</v>
      </c>
      <c r="BF116" s="73">
        <f t="shared" si="31"/>
        <v>675627</v>
      </c>
      <c r="BG116" s="73"/>
      <c r="BK116" s="15">
        <f t="shared" si="17"/>
        <v>112.61</v>
      </c>
      <c r="BL116" s="15">
        <f t="shared" si="18"/>
        <v>2130.56</v>
      </c>
      <c r="BM116" s="15">
        <f t="shared" si="19"/>
        <v>112.61</v>
      </c>
      <c r="BO116" s="83">
        <v>88</v>
      </c>
      <c r="BP116" s="15">
        <f t="shared" si="20"/>
        <v>99.5456</v>
      </c>
      <c r="BQ116" s="95">
        <f t="shared" si="21"/>
        <v>99.55</v>
      </c>
      <c r="HR116" s="16"/>
      <c r="HS116" s="16"/>
      <c r="HT116" s="16"/>
      <c r="HU116" s="16"/>
      <c r="HV116" s="16"/>
    </row>
    <row r="117" spans="1:230" s="15" customFormat="1" ht="76.5" customHeight="1">
      <c r="A117" s="64">
        <v>105</v>
      </c>
      <c r="B117" s="79" t="s">
        <v>451</v>
      </c>
      <c r="C117" s="72" t="s">
        <v>156</v>
      </c>
      <c r="D117" s="105">
        <v>14</v>
      </c>
      <c r="E117" s="101" t="s">
        <v>354</v>
      </c>
      <c r="F117" s="71">
        <v>5672.97</v>
      </c>
      <c r="G117" s="57"/>
      <c r="H117" s="47"/>
      <c r="I117" s="46" t="s">
        <v>39</v>
      </c>
      <c r="J117" s="48">
        <f t="shared" si="32"/>
        <v>1</v>
      </c>
      <c r="K117" s="49" t="s">
        <v>64</v>
      </c>
      <c r="L117" s="49" t="s">
        <v>7</v>
      </c>
      <c r="M117" s="58"/>
      <c r="N117" s="57"/>
      <c r="O117" s="57"/>
      <c r="P117" s="59"/>
      <c r="Q117" s="57"/>
      <c r="R117" s="57"/>
      <c r="S117" s="59"/>
      <c r="T117" s="53"/>
      <c r="U117" s="53"/>
      <c r="V117" s="53"/>
      <c r="W117" s="53"/>
      <c r="X117" s="53"/>
      <c r="Y117" s="53"/>
      <c r="Z117" s="53"/>
      <c r="AA117" s="53"/>
      <c r="AB117" s="53"/>
      <c r="AC117" s="53"/>
      <c r="AD117" s="53"/>
      <c r="AE117" s="53"/>
      <c r="AF117" s="53"/>
      <c r="AG117" s="53"/>
      <c r="AH117" s="53"/>
      <c r="AI117" s="53"/>
      <c r="AJ117" s="53"/>
      <c r="AK117" s="53"/>
      <c r="AL117" s="53"/>
      <c r="AM117" s="53"/>
      <c r="AN117" s="53"/>
      <c r="AO117" s="53"/>
      <c r="AP117" s="53"/>
      <c r="AQ117" s="53"/>
      <c r="AR117" s="53"/>
      <c r="AS117" s="53"/>
      <c r="AT117" s="53"/>
      <c r="AU117" s="53"/>
      <c r="AV117" s="53"/>
      <c r="AW117" s="53"/>
      <c r="AX117" s="53"/>
      <c r="AY117" s="53"/>
      <c r="AZ117" s="53"/>
      <c r="BA117" s="60">
        <f t="shared" si="33"/>
        <v>79421.58</v>
      </c>
      <c r="BB117" s="61">
        <f t="shared" si="34"/>
        <v>79421.58</v>
      </c>
      <c r="BC117" s="56" t="str">
        <f t="shared" si="35"/>
        <v>INR  Seventy Nine Thousand Four Hundred &amp; Twenty One  and Paise Fifty Eight Only</v>
      </c>
      <c r="BD117" s="70">
        <v>2279.12</v>
      </c>
      <c r="BE117" s="73">
        <f t="shared" si="30"/>
        <v>2578.14</v>
      </c>
      <c r="BF117" s="73">
        <f t="shared" si="31"/>
        <v>31907.68</v>
      </c>
      <c r="BG117" s="73"/>
      <c r="BK117" s="15">
        <f t="shared" si="17"/>
        <v>6417.26</v>
      </c>
      <c r="BL117" s="15">
        <f t="shared" si="18"/>
        <v>112.61</v>
      </c>
      <c r="BM117" s="15">
        <f t="shared" si="19"/>
        <v>6417.26</v>
      </c>
      <c r="BO117" s="83">
        <v>5015</v>
      </c>
      <c r="BP117" s="15">
        <f t="shared" si="20"/>
        <v>5672.968</v>
      </c>
      <c r="BQ117" s="95">
        <f t="shared" si="21"/>
        <v>5672.97</v>
      </c>
      <c r="HR117" s="16"/>
      <c r="HS117" s="16"/>
      <c r="HT117" s="16"/>
      <c r="HU117" s="16"/>
      <c r="HV117" s="16"/>
    </row>
    <row r="118" spans="1:230" s="15" customFormat="1" ht="71.25" customHeight="1">
      <c r="A118" s="64">
        <v>106</v>
      </c>
      <c r="B118" s="79" t="s">
        <v>452</v>
      </c>
      <c r="C118" s="72" t="s">
        <v>157</v>
      </c>
      <c r="D118" s="105">
        <v>14</v>
      </c>
      <c r="E118" s="101" t="s">
        <v>354</v>
      </c>
      <c r="F118" s="71">
        <v>5781.56</v>
      </c>
      <c r="G118" s="57"/>
      <c r="H118" s="47"/>
      <c r="I118" s="46" t="s">
        <v>39</v>
      </c>
      <c r="J118" s="48">
        <f t="shared" si="32"/>
        <v>1</v>
      </c>
      <c r="K118" s="49" t="s">
        <v>64</v>
      </c>
      <c r="L118" s="49" t="s">
        <v>7</v>
      </c>
      <c r="M118" s="58"/>
      <c r="N118" s="57"/>
      <c r="O118" s="57"/>
      <c r="P118" s="59"/>
      <c r="Q118" s="57"/>
      <c r="R118" s="57"/>
      <c r="S118" s="59"/>
      <c r="T118" s="53"/>
      <c r="U118" s="53"/>
      <c r="V118" s="53"/>
      <c r="W118" s="53"/>
      <c r="X118" s="53"/>
      <c r="Y118" s="53"/>
      <c r="Z118" s="53"/>
      <c r="AA118" s="53"/>
      <c r="AB118" s="53"/>
      <c r="AC118" s="53"/>
      <c r="AD118" s="53"/>
      <c r="AE118" s="53"/>
      <c r="AF118" s="53"/>
      <c r="AG118" s="53"/>
      <c r="AH118" s="53"/>
      <c r="AI118" s="53"/>
      <c r="AJ118" s="53"/>
      <c r="AK118" s="53"/>
      <c r="AL118" s="53"/>
      <c r="AM118" s="53"/>
      <c r="AN118" s="53"/>
      <c r="AO118" s="53"/>
      <c r="AP118" s="53"/>
      <c r="AQ118" s="53"/>
      <c r="AR118" s="53"/>
      <c r="AS118" s="53"/>
      <c r="AT118" s="53"/>
      <c r="AU118" s="53"/>
      <c r="AV118" s="53"/>
      <c r="AW118" s="53"/>
      <c r="AX118" s="53"/>
      <c r="AY118" s="53"/>
      <c r="AZ118" s="53"/>
      <c r="BA118" s="60">
        <f t="shared" si="33"/>
        <v>80941.84</v>
      </c>
      <c r="BB118" s="61">
        <f t="shared" si="34"/>
        <v>80941.84</v>
      </c>
      <c r="BC118" s="56" t="str">
        <f t="shared" si="35"/>
        <v>INR  Eighty Thousand Nine Hundred &amp; Forty One  and Paise Eighty Four Only</v>
      </c>
      <c r="BD118" s="70">
        <v>1508</v>
      </c>
      <c r="BE118" s="73">
        <f t="shared" si="30"/>
        <v>1705.85</v>
      </c>
      <c r="BF118" s="73">
        <f t="shared" si="31"/>
        <v>21112</v>
      </c>
      <c r="BG118" s="73"/>
      <c r="BK118" s="15">
        <f t="shared" si="17"/>
        <v>6540.1</v>
      </c>
      <c r="BL118" s="15">
        <f t="shared" si="18"/>
        <v>6417.26</v>
      </c>
      <c r="BM118" s="15">
        <f t="shared" si="19"/>
        <v>6540.1</v>
      </c>
      <c r="BO118" s="83">
        <v>5111</v>
      </c>
      <c r="BP118" s="15">
        <f t="shared" si="20"/>
        <v>5781.5632</v>
      </c>
      <c r="BQ118" s="95">
        <f t="shared" si="21"/>
        <v>5781.56</v>
      </c>
      <c r="HR118" s="16"/>
      <c r="HS118" s="16"/>
      <c r="HT118" s="16"/>
      <c r="HU118" s="16"/>
      <c r="HV118" s="16"/>
    </row>
    <row r="119" spans="1:230" s="15" customFormat="1" ht="76.5" customHeight="1">
      <c r="A119" s="64">
        <v>107</v>
      </c>
      <c r="B119" s="79" t="s">
        <v>453</v>
      </c>
      <c r="C119" s="72" t="s">
        <v>158</v>
      </c>
      <c r="D119" s="105">
        <v>2</v>
      </c>
      <c r="E119" s="101" t="s">
        <v>354</v>
      </c>
      <c r="F119" s="71">
        <v>5890.16</v>
      </c>
      <c r="G119" s="57"/>
      <c r="H119" s="47"/>
      <c r="I119" s="46" t="s">
        <v>39</v>
      </c>
      <c r="J119" s="48">
        <f t="shared" si="32"/>
        <v>1</v>
      </c>
      <c r="K119" s="49" t="s">
        <v>64</v>
      </c>
      <c r="L119" s="49" t="s">
        <v>7</v>
      </c>
      <c r="M119" s="58"/>
      <c r="N119" s="57"/>
      <c r="O119" s="57"/>
      <c r="P119" s="59"/>
      <c r="Q119" s="57"/>
      <c r="R119" s="57"/>
      <c r="S119" s="59"/>
      <c r="T119" s="53"/>
      <c r="U119" s="53"/>
      <c r="V119" s="53"/>
      <c r="W119" s="53"/>
      <c r="X119" s="53"/>
      <c r="Y119" s="53"/>
      <c r="Z119" s="53"/>
      <c r="AA119" s="53"/>
      <c r="AB119" s="53"/>
      <c r="AC119" s="53"/>
      <c r="AD119" s="53"/>
      <c r="AE119" s="53"/>
      <c r="AF119" s="53"/>
      <c r="AG119" s="53"/>
      <c r="AH119" s="53"/>
      <c r="AI119" s="53"/>
      <c r="AJ119" s="53"/>
      <c r="AK119" s="53"/>
      <c r="AL119" s="53"/>
      <c r="AM119" s="53"/>
      <c r="AN119" s="53"/>
      <c r="AO119" s="53"/>
      <c r="AP119" s="53"/>
      <c r="AQ119" s="53"/>
      <c r="AR119" s="53"/>
      <c r="AS119" s="53"/>
      <c r="AT119" s="53"/>
      <c r="AU119" s="53"/>
      <c r="AV119" s="53"/>
      <c r="AW119" s="53"/>
      <c r="AX119" s="53"/>
      <c r="AY119" s="53"/>
      <c r="AZ119" s="53"/>
      <c r="BA119" s="60">
        <f t="shared" si="33"/>
        <v>11780.32</v>
      </c>
      <c r="BB119" s="61">
        <f t="shared" si="34"/>
        <v>11780.32</v>
      </c>
      <c r="BC119" s="56" t="str">
        <f t="shared" si="35"/>
        <v>INR  Eleven Thousand Seven Hundred &amp; Eighty  and Paise Thirty Two Only</v>
      </c>
      <c r="BD119" s="70">
        <v>1526.1</v>
      </c>
      <c r="BE119" s="73">
        <f t="shared" si="30"/>
        <v>1726.32</v>
      </c>
      <c r="BF119" s="73">
        <f t="shared" si="31"/>
        <v>3052.2</v>
      </c>
      <c r="BG119" s="73"/>
      <c r="BK119" s="15">
        <f t="shared" si="17"/>
        <v>6662.95</v>
      </c>
      <c r="BL119" s="15">
        <f t="shared" si="18"/>
        <v>6540.1</v>
      </c>
      <c r="BM119" s="15">
        <f t="shared" si="19"/>
        <v>6662.95</v>
      </c>
      <c r="BO119" s="83">
        <v>5207</v>
      </c>
      <c r="BP119" s="15">
        <f t="shared" si="20"/>
        <v>5890.1584</v>
      </c>
      <c r="BQ119" s="95">
        <f t="shared" si="21"/>
        <v>5890.16</v>
      </c>
      <c r="HR119" s="16"/>
      <c r="HS119" s="16"/>
      <c r="HT119" s="16"/>
      <c r="HU119" s="16"/>
      <c r="HV119" s="16"/>
    </row>
    <row r="120" spans="1:230" s="15" customFormat="1" ht="99" customHeight="1">
      <c r="A120" s="64">
        <v>108</v>
      </c>
      <c r="B120" s="79" t="s">
        <v>454</v>
      </c>
      <c r="C120" s="72" t="s">
        <v>159</v>
      </c>
      <c r="D120" s="105">
        <v>374</v>
      </c>
      <c r="E120" s="101" t="s">
        <v>520</v>
      </c>
      <c r="F120" s="71">
        <v>19.23</v>
      </c>
      <c r="G120" s="57"/>
      <c r="H120" s="47"/>
      <c r="I120" s="46" t="s">
        <v>39</v>
      </c>
      <c r="J120" s="48">
        <f t="shared" si="32"/>
        <v>1</v>
      </c>
      <c r="K120" s="49" t="s">
        <v>64</v>
      </c>
      <c r="L120" s="49" t="s">
        <v>7</v>
      </c>
      <c r="M120" s="58"/>
      <c r="N120" s="57"/>
      <c r="O120" s="57"/>
      <c r="P120" s="59"/>
      <c r="Q120" s="57"/>
      <c r="R120" s="57"/>
      <c r="S120" s="59"/>
      <c r="T120" s="53"/>
      <c r="U120" s="53"/>
      <c r="V120" s="53"/>
      <c r="W120" s="53"/>
      <c r="X120" s="53"/>
      <c r="Y120" s="53"/>
      <c r="Z120" s="53"/>
      <c r="AA120" s="53"/>
      <c r="AB120" s="53"/>
      <c r="AC120" s="53"/>
      <c r="AD120" s="53"/>
      <c r="AE120" s="53"/>
      <c r="AF120" s="53"/>
      <c r="AG120" s="53"/>
      <c r="AH120" s="53"/>
      <c r="AI120" s="53"/>
      <c r="AJ120" s="53"/>
      <c r="AK120" s="53"/>
      <c r="AL120" s="53"/>
      <c r="AM120" s="53"/>
      <c r="AN120" s="53"/>
      <c r="AO120" s="53"/>
      <c r="AP120" s="53"/>
      <c r="AQ120" s="53"/>
      <c r="AR120" s="53"/>
      <c r="AS120" s="53"/>
      <c r="AT120" s="53"/>
      <c r="AU120" s="53"/>
      <c r="AV120" s="53"/>
      <c r="AW120" s="53"/>
      <c r="AX120" s="53"/>
      <c r="AY120" s="53"/>
      <c r="AZ120" s="53"/>
      <c r="BA120" s="60">
        <f t="shared" si="33"/>
        <v>7192.02</v>
      </c>
      <c r="BB120" s="61">
        <f t="shared" si="34"/>
        <v>7192.02</v>
      </c>
      <c r="BC120" s="56" t="str">
        <f t="shared" si="35"/>
        <v>INR  Seven Thousand One Hundred &amp; Ninety Two  and Paise Two Only</v>
      </c>
      <c r="BD120" s="70">
        <v>1544.41</v>
      </c>
      <c r="BE120" s="73">
        <f t="shared" si="30"/>
        <v>1747.04</v>
      </c>
      <c r="BF120" s="73">
        <f t="shared" si="31"/>
        <v>577609.34</v>
      </c>
      <c r="BG120" s="73"/>
      <c r="BK120" s="15">
        <f t="shared" si="17"/>
        <v>21.75</v>
      </c>
      <c r="BL120" s="15">
        <f t="shared" si="18"/>
        <v>6662.95</v>
      </c>
      <c r="BM120" s="15">
        <f t="shared" si="19"/>
        <v>21.75</v>
      </c>
      <c r="BO120" s="83">
        <v>17</v>
      </c>
      <c r="BP120" s="15">
        <f t="shared" si="20"/>
        <v>19.2304</v>
      </c>
      <c r="BQ120" s="95">
        <f t="shared" si="21"/>
        <v>19.23</v>
      </c>
      <c r="HR120" s="16"/>
      <c r="HS120" s="16"/>
      <c r="HT120" s="16"/>
      <c r="HU120" s="16"/>
      <c r="HV120" s="16"/>
    </row>
    <row r="121" spans="1:230" s="15" customFormat="1" ht="95.25" customHeight="1">
      <c r="A121" s="64">
        <v>109</v>
      </c>
      <c r="B121" s="79" t="s">
        <v>455</v>
      </c>
      <c r="C121" s="72" t="s">
        <v>160</v>
      </c>
      <c r="D121" s="105">
        <v>374</v>
      </c>
      <c r="E121" s="101" t="s">
        <v>520</v>
      </c>
      <c r="F121" s="71">
        <v>19.23</v>
      </c>
      <c r="G121" s="57"/>
      <c r="H121" s="47"/>
      <c r="I121" s="46" t="s">
        <v>39</v>
      </c>
      <c r="J121" s="48">
        <f t="shared" si="32"/>
        <v>1</v>
      </c>
      <c r="K121" s="49" t="s">
        <v>64</v>
      </c>
      <c r="L121" s="49" t="s">
        <v>7</v>
      </c>
      <c r="M121" s="58"/>
      <c r="N121" s="57"/>
      <c r="O121" s="57"/>
      <c r="P121" s="59"/>
      <c r="Q121" s="57"/>
      <c r="R121" s="57"/>
      <c r="S121" s="59"/>
      <c r="T121" s="53"/>
      <c r="U121" s="53"/>
      <c r="V121" s="53"/>
      <c r="W121" s="53"/>
      <c r="X121" s="53"/>
      <c r="Y121" s="53"/>
      <c r="Z121" s="53"/>
      <c r="AA121" s="53"/>
      <c r="AB121" s="53"/>
      <c r="AC121" s="53"/>
      <c r="AD121" s="53"/>
      <c r="AE121" s="53"/>
      <c r="AF121" s="53"/>
      <c r="AG121" s="53"/>
      <c r="AH121" s="53"/>
      <c r="AI121" s="53"/>
      <c r="AJ121" s="53"/>
      <c r="AK121" s="53"/>
      <c r="AL121" s="53"/>
      <c r="AM121" s="53"/>
      <c r="AN121" s="53"/>
      <c r="AO121" s="53"/>
      <c r="AP121" s="53"/>
      <c r="AQ121" s="53"/>
      <c r="AR121" s="53"/>
      <c r="AS121" s="53"/>
      <c r="AT121" s="53"/>
      <c r="AU121" s="53"/>
      <c r="AV121" s="53"/>
      <c r="AW121" s="53"/>
      <c r="AX121" s="53"/>
      <c r="AY121" s="53"/>
      <c r="AZ121" s="53"/>
      <c r="BA121" s="60">
        <f t="shared" si="33"/>
        <v>7192.02</v>
      </c>
      <c r="BB121" s="61">
        <f t="shared" si="34"/>
        <v>7192.02</v>
      </c>
      <c r="BC121" s="56" t="str">
        <f t="shared" si="35"/>
        <v>INR  Seven Thousand One Hundred &amp; Ninety Two  and Paise Two Only</v>
      </c>
      <c r="BD121" s="70">
        <v>1562.94</v>
      </c>
      <c r="BE121" s="73">
        <f t="shared" si="30"/>
        <v>1768</v>
      </c>
      <c r="BF121" s="73">
        <f t="shared" si="31"/>
        <v>584539.56</v>
      </c>
      <c r="BG121" s="73"/>
      <c r="BK121" s="15">
        <f t="shared" si="17"/>
        <v>21.75</v>
      </c>
      <c r="BL121" s="15">
        <f t="shared" si="18"/>
        <v>21.75</v>
      </c>
      <c r="BM121" s="15">
        <f t="shared" si="19"/>
        <v>21.75</v>
      </c>
      <c r="BO121" s="83">
        <v>17</v>
      </c>
      <c r="BP121" s="15">
        <f t="shared" si="20"/>
        <v>19.2304</v>
      </c>
      <c r="BQ121" s="95">
        <f t="shared" si="21"/>
        <v>19.23</v>
      </c>
      <c r="HR121" s="16"/>
      <c r="HS121" s="16"/>
      <c r="HT121" s="16"/>
      <c r="HU121" s="16"/>
      <c r="HV121" s="16"/>
    </row>
    <row r="122" spans="1:230" s="15" customFormat="1" ht="102.75" customHeight="1">
      <c r="A122" s="64">
        <v>110</v>
      </c>
      <c r="B122" s="79" t="s">
        <v>456</v>
      </c>
      <c r="C122" s="72" t="s">
        <v>161</v>
      </c>
      <c r="D122" s="105">
        <v>54</v>
      </c>
      <c r="E122" s="101" t="s">
        <v>520</v>
      </c>
      <c r="F122" s="71">
        <v>19.23</v>
      </c>
      <c r="G122" s="57"/>
      <c r="H122" s="47"/>
      <c r="I122" s="46" t="s">
        <v>39</v>
      </c>
      <c r="J122" s="48">
        <f t="shared" si="32"/>
        <v>1</v>
      </c>
      <c r="K122" s="49" t="s">
        <v>64</v>
      </c>
      <c r="L122" s="49" t="s">
        <v>7</v>
      </c>
      <c r="M122" s="58"/>
      <c r="N122" s="57"/>
      <c r="O122" s="57"/>
      <c r="P122" s="59"/>
      <c r="Q122" s="57"/>
      <c r="R122" s="57"/>
      <c r="S122" s="59"/>
      <c r="T122" s="53"/>
      <c r="U122" s="53"/>
      <c r="V122" s="53"/>
      <c r="W122" s="53"/>
      <c r="X122" s="53"/>
      <c r="Y122" s="53"/>
      <c r="Z122" s="53"/>
      <c r="AA122" s="53"/>
      <c r="AB122" s="53"/>
      <c r="AC122" s="53"/>
      <c r="AD122" s="53"/>
      <c r="AE122" s="53"/>
      <c r="AF122" s="53"/>
      <c r="AG122" s="53"/>
      <c r="AH122" s="53"/>
      <c r="AI122" s="53"/>
      <c r="AJ122" s="53"/>
      <c r="AK122" s="53"/>
      <c r="AL122" s="53"/>
      <c r="AM122" s="53"/>
      <c r="AN122" s="53"/>
      <c r="AO122" s="53"/>
      <c r="AP122" s="53"/>
      <c r="AQ122" s="53"/>
      <c r="AR122" s="53"/>
      <c r="AS122" s="53"/>
      <c r="AT122" s="53"/>
      <c r="AU122" s="53"/>
      <c r="AV122" s="53"/>
      <c r="AW122" s="53"/>
      <c r="AX122" s="53"/>
      <c r="AY122" s="53"/>
      <c r="AZ122" s="53"/>
      <c r="BA122" s="60">
        <f t="shared" si="33"/>
        <v>1038.42</v>
      </c>
      <c r="BB122" s="61">
        <f t="shared" si="34"/>
        <v>1038.42</v>
      </c>
      <c r="BC122" s="56" t="str">
        <f t="shared" si="35"/>
        <v>INR  One Thousand  &amp;Thirty Eight  and Paise Forty Two Only</v>
      </c>
      <c r="BD122" s="70">
        <v>59</v>
      </c>
      <c r="BE122" s="73">
        <f t="shared" si="30"/>
        <v>66.74</v>
      </c>
      <c r="BF122" s="73">
        <f t="shared" si="31"/>
        <v>3186</v>
      </c>
      <c r="BG122" s="73"/>
      <c r="BK122" s="15">
        <f t="shared" si="17"/>
        <v>21.75</v>
      </c>
      <c r="BL122" s="15">
        <f t="shared" si="18"/>
        <v>21.75</v>
      </c>
      <c r="BM122" s="15">
        <f t="shared" si="19"/>
        <v>21.75</v>
      </c>
      <c r="BO122" s="83">
        <v>17</v>
      </c>
      <c r="BP122" s="15">
        <f t="shared" si="20"/>
        <v>19.2304</v>
      </c>
      <c r="BQ122" s="95">
        <f t="shared" si="21"/>
        <v>19.23</v>
      </c>
      <c r="HR122" s="16"/>
      <c r="HS122" s="16"/>
      <c r="HT122" s="16"/>
      <c r="HU122" s="16"/>
      <c r="HV122" s="16"/>
    </row>
    <row r="123" spans="1:230" s="15" customFormat="1" ht="35.25" customHeight="1">
      <c r="A123" s="64">
        <v>111</v>
      </c>
      <c r="B123" s="79" t="s">
        <v>457</v>
      </c>
      <c r="C123" s="72" t="s">
        <v>162</v>
      </c>
      <c r="D123" s="105">
        <v>350</v>
      </c>
      <c r="E123" s="101" t="s">
        <v>358</v>
      </c>
      <c r="F123" s="71">
        <v>2671.35</v>
      </c>
      <c r="G123" s="57"/>
      <c r="H123" s="47"/>
      <c r="I123" s="46" t="s">
        <v>39</v>
      </c>
      <c r="J123" s="48">
        <f t="shared" si="32"/>
        <v>1</v>
      </c>
      <c r="K123" s="49" t="s">
        <v>64</v>
      </c>
      <c r="L123" s="49" t="s">
        <v>7</v>
      </c>
      <c r="M123" s="58"/>
      <c r="N123" s="57"/>
      <c r="O123" s="57"/>
      <c r="P123" s="59"/>
      <c r="Q123" s="57"/>
      <c r="R123" s="57"/>
      <c r="S123" s="59"/>
      <c r="T123" s="53"/>
      <c r="U123" s="53"/>
      <c r="V123" s="53"/>
      <c r="W123" s="53"/>
      <c r="X123" s="53"/>
      <c r="Y123" s="53"/>
      <c r="Z123" s="53"/>
      <c r="AA123" s="53"/>
      <c r="AB123" s="53"/>
      <c r="AC123" s="53"/>
      <c r="AD123" s="53"/>
      <c r="AE123" s="53"/>
      <c r="AF123" s="53"/>
      <c r="AG123" s="53"/>
      <c r="AH123" s="53"/>
      <c r="AI123" s="53"/>
      <c r="AJ123" s="53"/>
      <c r="AK123" s="53"/>
      <c r="AL123" s="53"/>
      <c r="AM123" s="53"/>
      <c r="AN123" s="53"/>
      <c r="AO123" s="53"/>
      <c r="AP123" s="53"/>
      <c r="AQ123" s="53"/>
      <c r="AR123" s="53"/>
      <c r="AS123" s="53"/>
      <c r="AT123" s="53"/>
      <c r="AU123" s="53"/>
      <c r="AV123" s="53"/>
      <c r="AW123" s="53"/>
      <c r="AX123" s="53"/>
      <c r="AY123" s="53"/>
      <c r="AZ123" s="53"/>
      <c r="BA123" s="60">
        <f t="shared" si="33"/>
        <v>934972.5</v>
      </c>
      <c r="BB123" s="61">
        <f t="shared" si="34"/>
        <v>934972.5</v>
      </c>
      <c r="BC123" s="56" t="str">
        <f t="shared" si="35"/>
        <v>INR  Nine Lakh Thirty Four Thousand Nine Hundred &amp; Seventy Two  and Paise Fifty Only</v>
      </c>
      <c r="BD123" s="70">
        <v>35</v>
      </c>
      <c r="BE123" s="73">
        <f t="shared" si="30"/>
        <v>39.59</v>
      </c>
      <c r="BF123" s="73">
        <f t="shared" si="31"/>
        <v>12250</v>
      </c>
      <c r="BG123" s="73"/>
      <c r="BK123" s="15">
        <f t="shared" si="17"/>
        <v>3021.83</v>
      </c>
      <c r="BL123" s="15">
        <f t="shared" si="18"/>
        <v>21.75</v>
      </c>
      <c r="BM123" s="15">
        <f t="shared" si="19"/>
        <v>3021.83</v>
      </c>
      <c r="BO123" s="83">
        <v>2361.52</v>
      </c>
      <c r="BP123" s="15">
        <f t="shared" si="20"/>
        <v>2671.351424</v>
      </c>
      <c r="BQ123" s="95">
        <f t="shared" si="21"/>
        <v>2671.35</v>
      </c>
      <c r="HR123" s="16"/>
      <c r="HS123" s="16"/>
      <c r="HT123" s="16"/>
      <c r="HU123" s="16"/>
      <c r="HV123" s="16"/>
    </row>
    <row r="124" spans="1:230" s="15" customFormat="1" ht="228">
      <c r="A124" s="64">
        <v>112</v>
      </c>
      <c r="B124" s="79" t="s">
        <v>458</v>
      </c>
      <c r="C124" s="72" t="s">
        <v>163</v>
      </c>
      <c r="D124" s="105">
        <v>80</v>
      </c>
      <c r="E124" s="101" t="s">
        <v>247</v>
      </c>
      <c r="F124" s="71">
        <v>434.38</v>
      </c>
      <c r="G124" s="57"/>
      <c r="H124" s="47"/>
      <c r="I124" s="46" t="s">
        <v>39</v>
      </c>
      <c r="J124" s="48">
        <f t="shared" si="32"/>
        <v>1</v>
      </c>
      <c r="K124" s="49" t="s">
        <v>64</v>
      </c>
      <c r="L124" s="49" t="s">
        <v>7</v>
      </c>
      <c r="M124" s="58"/>
      <c r="N124" s="57"/>
      <c r="O124" s="57"/>
      <c r="P124" s="59"/>
      <c r="Q124" s="57"/>
      <c r="R124" s="57"/>
      <c r="S124" s="59"/>
      <c r="T124" s="53"/>
      <c r="U124" s="53"/>
      <c r="V124" s="53"/>
      <c r="W124" s="53"/>
      <c r="X124" s="53"/>
      <c r="Y124" s="53"/>
      <c r="Z124" s="53"/>
      <c r="AA124" s="53"/>
      <c r="AB124" s="53"/>
      <c r="AC124" s="53"/>
      <c r="AD124" s="53"/>
      <c r="AE124" s="53"/>
      <c r="AF124" s="53"/>
      <c r="AG124" s="53"/>
      <c r="AH124" s="53"/>
      <c r="AI124" s="53"/>
      <c r="AJ124" s="53"/>
      <c r="AK124" s="53"/>
      <c r="AL124" s="53"/>
      <c r="AM124" s="53"/>
      <c r="AN124" s="53"/>
      <c r="AO124" s="53"/>
      <c r="AP124" s="53"/>
      <c r="AQ124" s="53"/>
      <c r="AR124" s="53"/>
      <c r="AS124" s="53"/>
      <c r="AT124" s="53"/>
      <c r="AU124" s="53"/>
      <c r="AV124" s="53"/>
      <c r="AW124" s="53"/>
      <c r="AX124" s="53"/>
      <c r="AY124" s="53"/>
      <c r="AZ124" s="53"/>
      <c r="BA124" s="60">
        <f t="shared" si="33"/>
        <v>34750.4</v>
      </c>
      <c r="BB124" s="61">
        <f t="shared" si="34"/>
        <v>34750.4</v>
      </c>
      <c r="BC124" s="56" t="str">
        <f t="shared" si="35"/>
        <v>INR  Thirty Four Thousand Seven Hundred &amp; Fifty  and Paise Forty Only</v>
      </c>
      <c r="BD124" s="70">
        <v>59</v>
      </c>
      <c r="BE124" s="73">
        <f t="shared" si="30"/>
        <v>66.74</v>
      </c>
      <c r="BF124" s="73">
        <f t="shared" si="31"/>
        <v>4720</v>
      </c>
      <c r="BG124" s="73"/>
      <c r="BK124" s="15">
        <f t="shared" si="17"/>
        <v>491.37</v>
      </c>
      <c r="BL124" s="15">
        <f t="shared" si="18"/>
        <v>3021.83</v>
      </c>
      <c r="BM124" s="15">
        <f t="shared" si="19"/>
        <v>491.37</v>
      </c>
      <c r="BO124" s="83">
        <v>384</v>
      </c>
      <c r="BP124" s="15">
        <f t="shared" si="20"/>
        <v>434.3808</v>
      </c>
      <c r="BQ124" s="95">
        <f t="shared" si="21"/>
        <v>434.38</v>
      </c>
      <c r="HR124" s="16"/>
      <c r="HS124" s="16"/>
      <c r="HT124" s="16"/>
      <c r="HU124" s="16"/>
      <c r="HV124" s="16"/>
    </row>
    <row r="125" spans="1:230" s="15" customFormat="1" ht="228">
      <c r="A125" s="64">
        <v>113</v>
      </c>
      <c r="B125" s="79" t="s">
        <v>459</v>
      </c>
      <c r="C125" s="72" t="s">
        <v>164</v>
      </c>
      <c r="D125" s="105">
        <v>170</v>
      </c>
      <c r="E125" s="101" t="s">
        <v>247</v>
      </c>
      <c r="F125" s="71">
        <v>330.31</v>
      </c>
      <c r="G125" s="57"/>
      <c r="H125" s="47"/>
      <c r="I125" s="46" t="s">
        <v>39</v>
      </c>
      <c r="J125" s="48">
        <f t="shared" si="32"/>
        <v>1</v>
      </c>
      <c r="K125" s="49" t="s">
        <v>64</v>
      </c>
      <c r="L125" s="49" t="s">
        <v>7</v>
      </c>
      <c r="M125" s="58"/>
      <c r="N125" s="57"/>
      <c r="O125" s="57"/>
      <c r="P125" s="59"/>
      <c r="Q125" s="57"/>
      <c r="R125" s="57"/>
      <c r="S125" s="59"/>
      <c r="T125" s="53"/>
      <c r="U125" s="53"/>
      <c r="V125" s="53"/>
      <c r="W125" s="53"/>
      <c r="X125" s="53"/>
      <c r="Y125" s="53"/>
      <c r="Z125" s="53"/>
      <c r="AA125" s="53"/>
      <c r="AB125" s="53"/>
      <c r="AC125" s="53"/>
      <c r="AD125" s="53"/>
      <c r="AE125" s="53"/>
      <c r="AF125" s="53"/>
      <c r="AG125" s="53"/>
      <c r="AH125" s="53"/>
      <c r="AI125" s="53"/>
      <c r="AJ125" s="53"/>
      <c r="AK125" s="53"/>
      <c r="AL125" s="53"/>
      <c r="AM125" s="53"/>
      <c r="AN125" s="53"/>
      <c r="AO125" s="53"/>
      <c r="AP125" s="53"/>
      <c r="AQ125" s="53"/>
      <c r="AR125" s="53"/>
      <c r="AS125" s="53"/>
      <c r="AT125" s="53"/>
      <c r="AU125" s="53"/>
      <c r="AV125" s="53"/>
      <c r="AW125" s="53"/>
      <c r="AX125" s="53"/>
      <c r="AY125" s="53"/>
      <c r="AZ125" s="53"/>
      <c r="BA125" s="60">
        <f t="shared" si="33"/>
        <v>56152.7</v>
      </c>
      <c r="BB125" s="61">
        <f t="shared" si="34"/>
        <v>56152.7</v>
      </c>
      <c r="BC125" s="56" t="str">
        <f t="shared" si="35"/>
        <v>INR  Fifty Six Thousand One Hundred &amp; Fifty Two  and Paise Seventy Only</v>
      </c>
      <c r="BD125" s="70">
        <v>157</v>
      </c>
      <c r="BE125" s="73">
        <f t="shared" si="30"/>
        <v>177.6</v>
      </c>
      <c r="BF125" s="73">
        <f t="shared" si="31"/>
        <v>26690</v>
      </c>
      <c r="BG125" s="73"/>
      <c r="BK125" s="15">
        <f t="shared" si="17"/>
        <v>373.65</v>
      </c>
      <c r="BL125" s="15">
        <f t="shared" si="18"/>
        <v>491.37</v>
      </c>
      <c r="BM125" s="15">
        <f t="shared" si="19"/>
        <v>373.65</v>
      </c>
      <c r="BO125" s="83">
        <v>292</v>
      </c>
      <c r="BP125" s="15">
        <f t="shared" si="20"/>
        <v>330.3104</v>
      </c>
      <c r="BQ125" s="95">
        <f t="shared" si="21"/>
        <v>330.31</v>
      </c>
      <c r="HR125" s="16"/>
      <c r="HS125" s="16"/>
      <c r="HT125" s="16"/>
      <c r="HU125" s="16"/>
      <c r="HV125" s="16"/>
    </row>
    <row r="126" spans="1:230" s="15" customFormat="1" ht="228">
      <c r="A126" s="64">
        <v>114</v>
      </c>
      <c r="B126" s="79" t="s">
        <v>359</v>
      </c>
      <c r="C126" s="72" t="s">
        <v>165</v>
      </c>
      <c r="D126" s="105">
        <v>220</v>
      </c>
      <c r="E126" s="101" t="s">
        <v>521</v>
      </c>
      <c r="F126" s="71">
        <v>266.96</v>
      </c>
      <c r="G126" s="57"/>
      <c r="H126" s="47"/>
      <c r="I126" s="46" t="s">
        <v>39</v>
      </c>
      <c r="J126" s="48">
        <f t="shared" si="32"/>
        <v>1</v>
      </c>
      <c r="K126" s="49" t="s">
        <v>64</v>
      </c>
      <c r="L126" s="49" t="s">
        <v>7</v>
      </c>
      <c r="M126" s="58"/>
      <c r="N126" s="57"/>
      <c r="O126" s="57"/>
      <c r="P126" s="59"/>
      <c r="Q126" s="57"/>
      <c r="R126" s="57"/>
      <c r="S126" s="59"/>
      <c r="T126" s="53"/>
      <c r="U126" s="53"/>
      <c r="V126" s="53"/>
      <c r="W126" s="53"/>
      <c r="X126" s="53"/>
      <c r="Y126" s="53"/>
      <c r="Z126" s="53"/>
      <c r="AA126" s="53"/>
      <c r="AB126" s="53"/>
      <c r="AC126" s="53"/>
      <c r="AD126" s="53"/>
      <c r="AE126" s="53"/>
      <c r="AF126" s="53"/>
      <c r="AG126" s="53"/>
      <c r="AH126" s="53"/>
      <c r="AI126" s="53"/>
      <c r="AJ126" s="53"/>
      <c r="AK126" s="53"/>
      <c r="AL126" s="53"/>
      <c r="AM126" s="53"/>
      <c r="AN126" s="53"/>
      <c r="AO126" s="53"/>
      <c r="AP126" s="53"/>
      <c r="AQ126" s="53"/>
      <c r="AR126" s="53"/>
      <c r="AS126" s="53"/>
      <c r="AT126" s="53"/>
      <c r="AU126" s="53"/>
      <c r="AV126" s="53"/>
      <c r="AW126" s="53"/>
      <c r="AX126" s="53"/>
      <c r="AY126" s="53"/>
      <c r="AZ126" s="53"/>
      <c r="BA126" s="60">
        <f t="shared" si="33"/>
        <v>58731.2</v>
      </c>
      <c r="BB126" s="61">
        <f t="shared" si="34"/>
        <v>58731.2</v>
      </c>
      <c r="BC126" s="56" t="str">
        <f t="shared" si="35"/>
        <v>INR  Fifty Eight Thousand Seven Hundred &amp; Thirty One  and Paise Twenty Only</v>
      </c>
      <c r="BD126" s="70">
        <v>222</v>
      </c>
      <c r="BE126" s="73">
        <f t="shared" si="30"/>
        <v>251.13</v>
      </c>
      <c r="BF126" s="73">
        <f t="shared" si="31"/>
        <v>48840</v>
      </c>
      <c r="BG126" s="73"/>
      <c r="BK126" s="15">
        <f t="shared" si="17"/>
        <v>301.99</v>
      </c>
      <c r="BL126" s="15">
        <f t="shared" si="18"/>
        <v>373.65</v>
      </c>
      <c r="BM126" s="15">
        <f t="shared" si="19"/>
        <v>301.99</v>
      </c>
      <c r="BO126" s="83">
        <v>236</v>
      </c>
      <c r="BP126" s="15">
        <f t="shared" si="20"/>
        <v>266.9632</v>
      </c>
      <c r="BQ126" s="95">
        <f t="shared" si="21"/>
        <v>266.96</v>
      </c>
      <c r="HR126" s="16"/>
      <c r="HS126" s="16"/>
      <c r="HT126" s="16"/>
      <c r="HU126" s="16"/>
      <c r="HV126" s="16"/>
    </row>
    <row r="127" spans="1:230" s="15" customFormat="1" ht="228">
      <c r="A127" s="64">
        <v>115</v>
      </c>
      <c r="B127" s="79" t="s">
        <v>460</v>
      </c>
      <c r="C127" s="72" t="s">
        <v>166</v>
      </c>
      <c r="D127" s="105">
        <v>350</v>
      </c>
      <c r="E127" s="101" t="s">
        <v>247</v>
      </c>
      <c r="F127" s="71">
        <v>200.22</v>
      </c>
      <c r="G127" s="57"/>
      <c r="H127" s="47"/>
      <c r="I127" s="46" t="s">
        <v>39</v>
      </c>
      <c r="J127" s="48">
        <f t="shared" si="32"/>
        <v>1</v>
      </c>
      <c r="K127" s="49" t="s">
        <v>64</v>
      </c>
      <c r="L127" s="49" t="s">
        <v>7</v>
      </c>
      <c r="M127" s="58"/>
      <c r="N127" s="57"/>
      <c r="O127" s="57"/>
      <c r="P127" s="59"/>
      <c r="Q127" s="57"/>
      <c r="R127" s="57"/>
      <c r="S127" s="59"/>
      <c r="T127" s="53"/>
      <c r="U127" s="53"/>
      <c r="V127" s="53"/>
      <c r="W127" s="53"/>
      <c r="X127" s="53"/>
      <c r="Y127" s="53"/>
      <c r="Z127" s="53"/>
      <c r="AA127" s="53"/>
      <c r="AB127" s="53"/>
      <c r="AC127" s="53"/>
      <c r="AD127" s="53"/>
      <c r="AE127" s="53"/>
      <c r="AF127" s="53"/>
      <c r="AG127" s="53"/>
      <c r="AH127" s="53"/>
      <c r="AI127" s="53"/>
      <c r="AJ127" s="53"/>
      <c r="AK127" s="53"/>
      <c r="AL127" s="53"/>
      <c r="AM127" s="53"/>
      <c r="AN127" s="53"/>
      <c r="AO127" s="53"/>
      <c r="AP127" s="53"/>
      <c r="AQ127" s="53"/>
      <c r="AR127" s="53"/>
      <c r="AS127" s="53"/>
      <c r="AT127" s="53"/>
      <c r="AU127" s="53"/>
      <c r="AV127" s="53"/>
      <c r="AW127" s="53"/>
      <c r="AX127" s="53"/>
      <c r="AY127" s="53"/>
      <c r="AZ127" s="53"/>
      <c r="BA127" s="60">
        <f t="shared" si="33"/>
        <v>70077</v>
      </c>
      <c r="BB127" s="61">
        <f t="shared" si="34"/>
        <v>70077</v>
      </c>
      <c r="BC127" s="56" t="str">
        <f t="shared" si="35"/>
        <v>INR  Seventy Thousand  &amp;Seventy Seven  Only</v>
      </c>
      <c r="BD127" s="70">
        <v>154</v>
      </c>
      <c r="BE127" s="73">
        <f t="shared" si="30"/>
        <v>174.2</v>
      </c>
      <c r="BF127" s="73">
        <f t="shared" si="31"/>
        <v>53900</v>
      </c>
      <c r="BG127" s="73"/>
      <c r="BK127" s="15">
        <f t="shared" si="17"/>
        <v>226.49</v>
      </c>
      <c r="BL127" s="15">
        <f t="shared" si="18"/>
        <v>301.99</v>
      </c>
      <c r="BM127" s="15">
        <f t="shared" si="19"/>
        <v>226.49</v>
      </c>
      <c r="BO127" s="83">
        <v>177</v>
      </c>
      <c r="BP127" s="15">
        <f t="shared" si="20"/>
        <v>200.2224</v>
      </c>
      <c r="BQ127" s="95">
        <f t="shared" si="21"/>
        <v>200.22</v>
      </c>
      <c r="HR127" s="16"/>
      <c r="HS127" s="16"/>
      <c r="HT127" s="16"/>
      <c r="HU127" s="16"/>
      <c r="HV127" s="16"/>
    </row>
    <row r="128" spans="1:230" s="15" customFormat="1" ht="242.25">
      <c r="A128" s="64">
        <v>116</v>
      </c>
      <c r="B128" s="79" t="s">
        <v>461</v>
      </c>
      <c r="C128" s="72" t="s">
        <v>167</v>
      </c>
      <c r="D128" s="105">
        <v>330</v>
      </c>
      <c r="E128" s="101" t="s">
        <v>247</v>
      </c>
      <c r="F128" s="71">
        <v>154.97</v>
      </c>
      <c r="G128" s="57"/>
      <c r="H128" s="47"/>
      <c r="I128" s="46" t="s">
        <v>39</v>
      </c>
      <c r="J128" s="48">
        <f>IF(I128="Less(-)",-1,1)</f>
        <v>1</v>
      </c>
      <c r="K128" s="49" t="s">
        <v>64</v>
      </c>
      <c r="L128" s="49" t="s">
        <v>7</v>
      </c>
      <c r="M128" s="58"/>
      <c r="N128" s="57"/>
      <c r="O128" s="57"/>
      <c r="P128" s="59"/>
      <c r="Q128" s="57"/>
      <c r="R128" s="57"/>
      <c r="S128" s="59"/>
      <c r="T128" s="53"/>
      <c r="U128" s="53"/>
      <c r="V128" s="53"/>
      <c r="W128" s="53"/>
      <c r="X128" s="53"/>
      <c r="Y128" s="53"/>
      <c r="Z128" s="53"/>
      <c r="AA128" s="53"/>
      <c r="AB128" s="53"/>
      <c r="AC128" s="53"/>
      <c r="AD128" s="53"/>
      <c r="AE128" s="53"/>
      <c r="AF128" s="53"/>
      <c r="AG128" s="53"/>
      <c r="AH128" s="53"/>
      <c r="AI128" s="53"/>
      <c r="AJ128" s="53"/>
      <c r="AK128" s="53"/>
      <c r="AL128" s="53"/>
      <c r="AM128" s="53"/>
      <c r="AN128" s="53"/>
      <c r="AO128" s="53"/>
      <c r="AP128" s="53"/>
      <c r="AQ128" s="53"/>
      <c r="AR128" s="53"/>
      <c r="AS128" s="53"/>
      <c r="AT128" s="53"/>
      <c r="AU128" s="53"/>
      <c r="AV128" s="53"/>
      <c r="AW128" s="53"/>
      <c r="AX128" s="53"/>
      <c r="AY128" s="53"/>
      <c r="AZ128" s="53"/>
      <c r="BA128" s="60">
        <f>total_amount_ba($B$2,$D$2,D128,F128,J128,K128,M128)</f>
        <v>51140.1</v>
      </c>
      <c r="BB128" s="61">
        <f>BA128+SUM(N128:AZ128)</f>
        <v>51140.1</v>
      </c>
      <c r="BC128" s="56" t="str">
        <f>SpellNumber(L128,BB128)</f>
        <v>INR  Fifty One Thousand One Hundred &amp; Forty  and Paise Ten Only</v>
      </c>
      <c r="BD128" s="70">
        <v>42</v>
      </c>
      <c r="BE128" s="73">
        <f t="shared" si="30"/>
        <v>47.51</v>
      </c>
      <c r="BF128" s="73">
        <f t="shared" si="31"/>
        <v>13860</v>
      </c>
      <c r="BG128" s="73"/>
      <c r="BK128" s="15">
        <f t="shared" si="17"/>
        <v>175.3</v>
      </c>
      <c r="BL128" s="15">
        <f t="shared" si="18"/>
        <v>226.49</v>
      </c>
      <c r="BM128" s="15">
        <f t="shared" si="19"/>
        <v>175.3</v>
      </c>
      <c r="BO128" s="83">
        <v>137</v>
      </c>
      <c r="BP128" s="15">
        <f t="shared" si="20"/>
        <v>154.9744</v>
      </c>
      <c r="BQ128" s="95">
        <f t="shared" si="21"/>
        <v>154.97</v>
      </c>
      <c r="HR128" s="16"/>
      <c r="HS128" s="16"/>
      <c r="HT128" s="16"/>
      <c r="HU128" s="16"/>
      <c r="HV128" s="16"/>
    </row>
    <row r="129" spans="1:230" s="15" customFormat="1" ht="213.75" customHeight="1">
      <c r="A129" s="64">
        <v>117</v>
      </c>
      <c r="B129" s="79" t="s">
        <v>462</v>
      </c>
      <c r="C129" s="72" t="s">
        <v>168</v>
      </c>
      <c r="D129" s="105">
        <v>270</v>
      </c>
      <c r="E129" s="101" t="s">
        <v>247</v>
      </c>
      <c r="F129" s="71">
        <v>178.73</v>
      </c>
      <c r="G129" s="57"/>
      <c r="H129" s="47"/>
      <c r="I129" s="46" t="s">
        <v>39</v>
      </c>
      <c r="J129" s="48">
        <f t="shared" si="32"/>
        <v>1</v>
      </c>
      <c r="K129" s="49" t="s">
        <v>64</v>
      </c>
      <c r="L129" s="49" t="s">
        <v>7</v>
      </c>
      <c r="M129" s="58"/>
      <c r="N129" s="57"/>
      <c r="O129" s="57"/>
      <c r="P129" s="59"/>
      <c r="Q129" s="57"/>
      <c r="R129" s="57"/>
      <c r="S129" s="59"/>
      <c r="T129" s="53"/>
      <c r="U129" s="53"/>
      <c r="V129" s="53"/>
      <c r="W129" s="53"/>
      <c r="X129" s="53"/>
      <c r="Y129" s="53"/>
      <c r="Z129" s="53"/>
      <c r="AA129" s="53"/>
      <c r="AB129" s="53"/>
      <c r="AC129" s="53"/>
      <c r="AD129" s="53"/>
      <c r="AE129" s="53"/>
      <c r="AF129" s="53"/>
      <c r="AG129" s="53"/>
      <c r="AH129" s="53"/>
      <c r="AI129" s="53"/>
      <c r="AJ129" s="53"/>
      <c r="AK129" s="53"/>
      <c r="AL129" s="53"/>
      <c r="AM129" s="53"/>
      <c r="AN129" s="53"/>
      <c r="AO129" s="53"/>
      <c r="AP129" s="53"/>
      <c r="AQ129" s="53"/>
      <c r="AR129" s="53"/>
      <c r="AS129" s="53"/>
      <c r="AT129" s="53"/>
      <c r="AU129" s="53"/>
      <c r="AV129" s="53"/>
      <c r="AW129" s="53"/>
      <c r="AX129" s="53"/>
      <c r="AY129" s="53"/>
      <c r="AZ129" s="53"/>
      <c r="BA129" s="60">
        <f t="shared" si="33"/>
        <v>48257.1</v>
      </c>
      <c r="BB129" s="61">
        <f t="shared" si="34"/>
        <v>48257.1</v>
      </c>
      <c r="BC129" s="56" t="str">
        <f t="shared" si="35"/>
        <v>INR  Forty Eight Thousand Two Hundred &amp; Fifty Seven  and Paise Ten Only</v>
      </c>
      <c r="BD129" s="70">
        <v>263</v>
      </c>
      <c r="BE129" s="73">
        <f t="shared" si="30"/>
        <v>297.51</v>
      </c>
      <c r="BF129" s="73">
        <f t="shared" si="31"/>
        <v>71010</v>
      </c>
      <c r="BG129" s="73"/>
      <c r="BK129" s="15">
        <f t="shared" si="17"/>
        <v>202.18</v>
      </c>
      <c r="BL129" s="15">
        <f t="shared" si="18"/>
        <v>175.3</v>
      </c>
      <c r="BM129" s="15">
        <f t="shared" si="19"/>
        <v>202.18</v>
      </c>
      <c r="BO129" s="83">
        <v>158</v>
      </c>
      <c r="BP129" s="15">
        <f t="shared" si="20"/>
        <v>178.7296</v>
      </c>
      <c r="BQ129" s="95">
        <f t="shared" si="21"/>
        <v>178.73</v>
      </c>
      <c r="HR129" s="16"/>
      <c r="HS129" s="16"/>
      <c r="HT129" s="16"/>
      <c r="HU129" s="16"/>
      <c r="HV129" s="16"/>
    </row>
    <row r="130" spans="1:230" s="15" customFormat="1" ht="206.25" customHeight="1">
      <c r="A130" s="64">
        <v>118</v>
      </c>
      <c r="B130" s="79" t="s">
        <v>463</v>
      </c>
      <c r="C130" s="72" t="s">
        <v>169</v>
      </c>
      <c r="D130" s="105">
        <v>80</v>
      </c>
      <c r="E130" s="101" t="s">
        <v>247</v>
      </c>
      <c r="F130" s="71">
        <v>231.9</v>
      </c>
      <c r="G130" s="57"/>
      <c r="H130" s="47"/>
      <c r="I130" s="46" t="s">
        <v>39</v>
      </c>
      <c r="J130" s="48">
        <f t="shared" si="32"/>
        <v>1</v>
      </c>
      <c r="K130" s="49" t="s">
        <v>64</v>
      </c>
      <c r="L130" s="49" t="s">
        <v>7</v>
      </c>
      <c r="M130" s="58"/>
      <c r="N130" s="57"/>
      <c r="O130" s="57"/>
      <c r="P130" s="59"/>
      <c r="Q130" s="57"/>
      <c r="R130" s="57"/>
      <c r="S130" s="59"/>
      <c r="T130" s="53"/>
      <c r="U130" s="53"/>
      <c r="V130" s="53"/>
      <c r="W130" s="53"/>
      <c r="X130" s="53"/>
      <c r="Y130" s="53"/>
      <c r="Z130" s="53"/>
      <c r="AA130" s="53"/>
      <c r="AB130" s="53"/>
      <c r="AC130" s="53"/>
      <c r="AD130" s="53"/>
      <c r="AE130" s="53"/>
      <c r="AF130" s="53"/>
      <c r="AG130" s="53"/>
      <c r="AH130" s="53"/>
      <c r="AI130" s="53"/>
      <c r="AJ130" s="53"/>
      <c r="AK130" s="53"/>
      <c r="AL130" s="53"/>
      <c r="AM130" s="53"/>
      <c r="AN130" s="53"/>
      <c r="AO130" s="53"/>
      <c r="AP130" s="53"/>
      <c r="AQ130" s="53"/>
      <c r="AR130" s="53"/>
      <c r="AS130" s="53"/>
      <c r="AT130" s="53"/>
      <c r="AU130" s="53"/>
      <c r="AV130" s="53"/>
      <c r="AW130" s="53"/>
      <c r="AX130" s="53"/>
      <c r="AY130" s="53"/>
      <c r="AZ130" s="53"/>
      <c r="BA130" s="60">
        <f t="shared" si="33"/>
        <v>18552</v>
      </c>
      <c r="BB130" s="61">
        <f t="shared" si="34"/>
        <v>18552</v>
      </c>
      <c r="BC130" s="56" t="str">
        <f t="shared" si="35"/>
        <v>INR  Eighteen Thousand Five Hundred &amp; Fifty Two  Only</v>
      </c>
      <c r="BD130" s="70">
        <v>183</v>
      </c>
      <c r="BE130" s="73">
        <f t="shared" si="30"/>
        <v>207.01</v>
      </c>
      <c r="BF130" s="73">
        <f t="shared" si="31"/>
        <v>14640</v>
      </c>
      <c r="BG130" s="73"/>
      <c r="BK130" s="15">
        <f t="shared" si="17"/>
        <v>262.33</v>
      </c>
      <c r="BL130" s="15">
        <f t="shared" si="18"/>
        <v>202.18</v>
      </c>
      <c r="BM130" s="15">
        <f t="shared" si="19"/>
        <v>262.33</v>
      </c>
      <c r="BO130" s="83">
        <v>205</v>
      </c>
      <c r="BP130" s="15">
        <f t="shared" si="20"/>
        <v>231.896</v>
      </c>
      <c r="BQ130" s="95">
        <f t="shared" si="21"/>
        <v>231.9</v>
      </c>
      <c r="HR130" s="16"/>
      <c r="HS130" s="16"/>
      <c r="HT130" s="16"/>
      <c r="HU130" s="16"/>
      <c r="HV130" s="16"/>
    </row>
    <row r="131" spans="1:230" s="15" customFormat="1" ht="67.5" customHeight="1">
      <c r="A131" s="64">
        <v>119</v>
      </c>
      <c r="B131" s="79" t="s">
        <v>464</v>
      </c>
      <c r="C131" s="72" t="s">
        <v>170</v>
      </c>
      <c r="D131" s="105">
        <v>13</v>
      </c>
      <c r="E131" s="101" t="s">
        <v>248</v>
      </c>
      <c r="F131" s="71">
        <v>1861.96</v>
      </c>
      <c r="G131" s="57"/>
      <c r="H131" s="47"/>
      <c r="I131" s="46" t="s">
        <v>39</v>
      </c>
      <c r="J131" s="48">
        <f t="shared" si="32"/>
        <v>1</v>
      </c>
      <c r="K131" s="49" t="s">
        <v>64</v>
      </c>
      <c r="L131" s="49" t="s">
        <v>7</v>
      </c>
      <c r="M131" s="58"/>
      <c r="N131" s="57"/>
      <c r="O131" s="57"/>
      <c r="P131" s="59"/>
      <c r="Q131" s="57"/>
      <c r="R131" s="57"/>
      <c r="S131" s="59"/>
      <c r="T131" s="53"/>
      <c r="U131" s="53"/>
      <c r="V131" s="53"/>
      <c r="W131" s="53"/>
      <c r="X131" s="53"/>
      <c r="Y131" s="53"/>
      <c r="Z131" s="53"/>
      <c r="AA131" s="53"/>
      <c r="AB131" s="53"/>
      <c r="AC131" s="53"/>
      <c r="AD131" s="53"/>
      <c r="AE131" s="53"/>
      <c r="AF131" s="53"/>
      <c r="AG131" s="53"/>
      <c r="AH131" s="53"/>
      <c r="AI131" s="53"/>
      <c r="AJ131" s="53"/>
      <c r="AK131" s="53"/>
      <c r="AL131" s="53"/>
      <c r="AM131" s="53"/>
      <c r="AN131" s="53"/>
      <c r="AO131" s="53"/>
      <c r="AP131" s="53"/>
      <c r="AQ131" s="53"/>
      <c r="AR131" s="53"/>
      <c r="AS131" s="53"/>
      <c r="AT131" s="53"/>
      <c r="AU131" s="53"/>
      <c r="AV131" s="53"/>
      <c r="AW131" s="53"/>
      <c r="AX131" s="53"/>
      <c r="AY131" s="53"/>
      <c r="AZ131" s="53"/>
      <c r="BA131" s="60">
        <f t="shared" si="33"/>
        <v>24205.48</v>
      </c>
      <c r="BB131" s="61">
        <f t="shared" si="34"/>
        <v>24205.48</v>
      </c>
      <c r="BC131" s="56" t="str">
        <f t="shared" si="35"/>
        <v>INR  Twenty Four Thousand Two Hundred &amp; Five  and Paise Forty Eight Only</v>
      </c>
      <c r="BD131" s="70">
        <v>2464</v>
      </c>
      <c r="BE131" s="73">
        <f t="shared" si="30"/>
        <v>2787.28</v>
      </c>
      <c r="BF131" s="73">
        <f t="shared" si="31"/>
        <v>32032</v>
      </c>
      <c r="BG131" s="73"/>
      <c r="BK131" s="15">
        <f t="shared" si="17"/>
        <v>2106.25</v>
      </c>
      <c r="BL131" s="15" t="e">
        <f>ROUND(#REF!*1.12*1.01,2)</f>
        <v>#REF!</v>
      </c>
      <c r="BM131" s="15">
        <f t="shared" si="19"/>
        <v>2106.25</v>
      </c>
      <c r="BO131" s="83">
        <v>1646</v>
      </c>
      <c r="BP131" s="15">
        <f t="shared" si="20"/>
        <v>1861.9552</v>
      </c>
      <c r="BQ131" s="95">
        <f t="shared" si="21"/>
        <v>1861.96</v>
      </c>
      <c r="HR131" s="16"/>
      <c r="HS131" s="16"/>
      <c r="HT131" s="16"/>
      <c r="HU131" s="16"/>
      <c r="HV131" s="16"/>
    </row>
    <row r="132" spans="1:230" s="15" customFormat="1" ht="65.25" customHeight="1">
      <c r="A132" s="64">
        <v>120</v>
      </c>
      <c r="B132" s="79" t="s">
        <v>465</v>
      </c>
      <c r="C132" s="72" t="s">
        <v>171</v>
      </c>
      <c r="D132" s="105">
        <v>18</v>
      </c>
      <c r="E132" s="101" t="s">
        <v>248</v>
      </c>
      <c r="F132" s="71">
        <v>1423.05</v>
      </c>
      <c r="G132" s="57"/>
      <c r="H132" s="47"/>
      <c r="I132" s="46" t="s">
        <v>39</v>
      </c>
      <c r="J132" s="48">
        <f t="shared" si="32"/>
        <v>1</v>
      </c>
      <c r="K132" s="49" t="s">
        <v>64</v>
      </c>
      <c r="L132" s="49" t="s">
        <v>7</v>
      </c>
      <c r="M132" s="58"/>
      <c r="N132" s="57"/>
      <c r="O132" s="57"/>
      <c r="P132" s="59"/>
      <c r="Q132" s="57"/>
      <c r="R132" s="57"/>
      <c r="S132" s="59"/>
      <c r="T132" s="53"/>
      <c r="U132" s="53"/>
      <c r="V132" s="53"/>
      <c r="W132" s="53"/>
      <c r="X132" s="53"/>
      <c r="Y132" s="53"/>
      <c r="Z132" s="53"/>
      <c r="AA132" s="53"/>
      <c r="AB132" s="53"/>
      <c r="AC132" s="53"/>
      <c r="AD132" s="53"/>
      <c r="AE132" s="53"/>
      <c r="AF132" s="53"/>
      <c r="AG132" s="53"/>
      <c r="AH132" s="53"/>
      <c r="AI132" s="53"/>
      <c r="AJ132" s="53"/>
      <c r="AK132" s="53"/>
      <c r="AL132" s="53"/>
      <c r="AM132" s="53"/>
      <c r="AN132" s="53"/>
      <c r="AO132" s="53"/>
      <c r="AP132" s="53"/>
      <c r="AQ132" s="53"/>
      <c r="AR132" s="53"/>
      <c r="AS132" s="53"/>
      <c r="AT132" s="53"/>
      <c r="AU132" s="53"/>
      <c r="AV132" s="53"/>
      <c r="AW132" s="53"/>
      <c r="AX132" s="53"/>
      <c r="AY132" s="53"/>
      <c r="AZ132" s="53"/>
      <c r="BA132" s="60">
        <f t="shared" si="33"/>
        <v>25614.9</v>
      </c>
      <c r="BB132" s="61">
        <f t="shared" si="34"/>
        <v>25614.9</v>
      </c>
      <c r="BC132" s="56" t="str">
        <f t="shared" si="35"/>
        <v>INR  Twenty Five Thousand Six Hundred &amp; Fourteen  and Paise Ninety Only</v>
      </c>
      <c r="BD132" s="70">
        <v>2912</v>
      </c>
      <c r="BE132" s="73">
        <f t="shared" si="30"/>
        <v>3294.05</v>
      </c>
      <c r="BF132" s="73">
        <f t="shared" si="31"/>
        <v>52416</v>
      </c>
      <c r="BG132" s="73"/>
      <c r="BK132" s="15">
        <f t="shared" si="17"/>
        <v>1609.75</v>
      </c>
      <c r="BL132" s="15">
        <f t="shared" si="18"/>
        <v>2106.25</v>
      </c>
      <c r="BM132" s="15">
        <f t="shared" si="19"/>
        <v>1609.75</v>
      </c>
      <c r="BO132" s="83">
        <v>1258</v>
      </c>
      <c r="BP132" s="15">
        <f t="shared" si="20"/>
        <v>1423.0496</v>
      </c>
      <c r="BQ132" s="95">
        <f t="shared" si="21"/>
        <v>1423.05</v>
      </c>
      <c r="HR132" s="16"/>
      <c r="HS132" s="16"/>
      <c r="HT132" s="16"/>
      <c r="HU132" s="16"/>
      <c r="HV132" s="16"/>
    </row>
    <row r="133" spans="1:230" s="15" customFormat="1" ht="73.5" customHeight="1">
      <c r="A133" s="64">
        <v>121</v>
      </c>
      <c r="B133" s="79" t="s">
        <v>466</v>
      </c>
      <c r="C133" s="72" t="s">
        <v>172</v>
      </c>
      <c r="D133" s="105">
        <v>31</v>
      </c>
      <c r="E133" s="101" t="s">
        <v>248</v>
      </c>
      <c r="F133" s="71">
        <v>1031.65</v>
      </c>
      <c r="G133" s="57"/>
      <c r="H133" s="47"/>
      <c r="I133" s="46" t="s">
        <v>39</v>
      </c>
      <c r="J133" s="48">
        <f t="shared" si="32"/>
        <v>1</v>
      </c>
      <c r="K133" s="49" t="s">
        <v>64</v>
      </c>
      <c r="L133" s="49" t="s">
        <v>7</v>
      </c>
      <c r="M133" s="58"/>
      <c r="N133" s="57"/>
      <c r="O133" s="57"/>
      <c r="P133" s="59"/>
      <c r="Q133" s="57"/>
      <c r="R133" s="57"/>
      <c r="S133" s="59"/>
      <c r="T133" s="53"/>
      <c r="U133" s="53"/>
      <c r="V133" s="53"/>
      <c r="W133" s="53"/>
      <c r="X133" s="53"/>
      <c r="Y133" s="53"/>
      <c r="Z133" s="53"/>
      <c r="AA133" s="53"/>
      <c r="AB133" s="53"/>
      <c r="AC133" s="53"/>
      <c r="AD133" s="53"/>
      <c r="AE133" s="53"/>
      <c r="AF133" s="53"/>
      <c r="AG133" s="53"/>
      <c r="AH133" s="53"/>
      <c r="AI133" s="53"/>
      <c r="AJ133" s="53"/>
      <c r="AK133" s="53"/>
      <c r="AL133" s="53"/>
      <c r="AM133" s="53"/>
      <c r="AN133" s="53"/>
      <c r="AO133" s="53"/>
      <c r="AP133" s="53"/>
      <c r="AQ133" s="53"/>
      <c r="AR133" s="53"/>
      <c r="AS133" s="53"/>
      <c r="AT133" s="53"/>
      <c r="AU133" s="53"/>
      <c r="AV133" s="53"/>
      <c r="AW133" s="53"/>
      <c r="AX133" s="53"/>
      <c r="AY133" s="53"/>
      <c r="AZ133" s="53"/>
      <c r="BA133" s="60">
        <f t="shared" si="33"/>
        <v>31981.15</v>
      </c>
      <c r="BB133" s="61">
        <f t="shared" si="34"/>
        <v>31981.15</v>
      </c>
      <c r="BC133" s="56" t="str">
        <f t="shared" si="35"/>
        <v>INR  Thirty One Thousand Nine Hundred &amp; Eighty One  and Paise Fifteen Only</v>
      </c>
      <c r="BD133" s="70">
        <v>536</v>
      </c>
      <c r="BE133" s="73">
        <f t="shared" si="30"/>
        <v>606.32</v>
      </c>
      <c r="BF133" s="73">
        <f t="shared" si="31"/>
        <v>16616</v>
      </c>
      <c r="BG133" s="73"/>
      <c r="BK133" s="15">
        <f t="shared" si="17"/>
        <v>1167</v>
      </c>
      <c r="BL133" s="15">
        <f t="shared" si="18"/>
        <v>1609.75</v>
      </c>
      <c r="BM133" s="15">
        <f t="shared" si="19"/>
        <v>1167</v>
      </c>
      <c r="BO133" s="83">
        <v>912</v>
      </c>
      <c r="BP133" s="15">
        <f t="shared" si="20"/>
        <v>1031.6544</v>
      </c>
      <c r="BQ133" s="95">
        <f t="shared" si="21"/>
        <v>1031.65</v>
      </c>
      <c r="HR133" s="16"/>
      <c r="HS133" s="16"/>
      <c r="HT133" s="16"/>
      <c r="HU133" s="16"/>
      <c r="HV133" s="16"/>
    </row>
    <row r="134" spans="1:230" s="15" customFormat="1" ht="74.25" customHeight="1">
      <c r="A134" s="64">
        <v>122</v>
      </c>
      <c r="B134" s="79" t="s">
        <v>467</v>
      </c>
      <c r="C134" s="72" t="s">
        <v>173</v>
      </c>
      <c r="D134" s="105">
        <v>29</v>
      </c>
      <c r="E134" s="101" t="s">
        <v>248</v>
      </c>
      <c r="F134" s="71">
        <v>743.2</v>
      </c>
      <c r="G134" s="57"/>
      <c r="H134" s="47"/>
      <c r="I134" s="46" t="s">
        <v>39</v>
      </c>
      <c r="J134" s="48">
        <f t="shared" si="32"/>
        <v>1</v>
      </c>
      <c r="K134" s="49" t="s">
        <v>64</v>
      </c>
      <c r="L134" s="49" t="s">
        <v>7</v>
      </c>
      <c r="M134" s="58"/>
      <c r="N134" s="57"/>
      <c r="O134" s="57"/>
      <c r="P134" s="59"/>
      <c r="Q134" s="57"/>
      <c r="R134" s="57"/>
      <c r="S134" s="59"/>
      <c r="T134" s="53"/>
      <c r="U134" s="53"/>
      <c r="V134" s="53"/>
      <c r="W134" s="53"/>
      <c r="X134" s="53"/>
      <c r="Y134" s="53"/>
      <c r="Z134" s="53"/>
      <c r="AA134" s="53"/>
      <c r="AB134" s="53"/>
      <c r="AC134" s="53"/>
      <c r="AD134" s="53"/>
      <c r="AE134" s="53"/>
      <c r="AF134" s="53"/>
      <c r="AG134" s="53"/>
      <c r="AH134" s="53"/>
      <c r="AI134" s="53"/>
      <c r="AJ134" s="53"/>
      <c r="AK134" s="53"/>
      <c r="AL134" s="53"/>
      <c r="AM134" s="53"/>
      <c r="AN134" s="53"/>
      <c r="AO134" s="53"/>
      <c r="AP134" s="53"/>
      <c r="AQ134" s="53"/>
      <c r="AR134" s="53"/>
      <c r="AS134" s="53"/>
      <c r="AT134" s="53"/>
      <c r="AU134" s="53"/>
      <c r="AV134" s="53"/>
      <c r="AW134" s="53"/>
      <c r="AX134" s="53"/>
      <c r="AY134" s="53"/>
      <c r="AZ134" s="53"/>
      <c r="BA134" s="60">
        <f t="shared" si="33"/>
        <v>21552.8</v>
      </c>
      <c r="BB134" s="61">
        <f t="shared" si="34"/>
        <v>21552.8</v>
      </c>
      <c r="BC134" s="56" t="str">
        <f t="shared" si="35"/>
        <v>INR  Twenty One Thousand Five Hundred &amp; Fifty Two  and Paise Eighty Only</v>
      </c>
      <c r="BD134" s="70">
        <v>67</v>
      </c>
      <c r="BE134" s="73">
        <f t="shared" si="30"/>
        <v>75.79</v>
      </c>
      <c r="BF134" s="73">
        <f t="shared" si="31"/>
        <v>1943</v>
      </c>
      <c r="BG134" s="73"/>
      <c r="BK134" s="15">
        <f t="shared" si="17"/>
        <v>840.71</v>
      </c>
      <c r="BL134" s="15">
        <f t="shared" si="18"/>
        <v>1167</v>
      </c>
      <c r="BM134" s="15">
        <f t="shared" si="19"/>
        <v>840.71</v>
      </c>
      <c r="BO134" s="83">
        <v>657</v>
      </c>
      <c r="BP134" s="15">
        <f t="shared" si="20"/>
        <v>743.1984</v>
      </c>
      <c r="BQ134" s="95">
        <f t="shared" si="21"/>
        <v>743.2</v>
      </c>
      <c r="HR134" s="16"/>
      <c r="HS134" s="16"/>
      <c r="HT134" s="16"/>
      <c r="HU134" s="16"/>
      <c r="HV134" s="16"/>
    </row>
    <row r="135" spans="1:230" s="15" customFormat="1" ht="69" customHeight="1">
      <c r="A135" s="64">
        <v>123</v>
      </c>
      <c r="B135" s="79" t="s">
        <v>601</v>
      </c>
      <c r="C135" s="72" t="s">
        <v>174</v>
      </c>
      <c r="D135" s="105">
        <v>24</v>
      </c>
      <c r="E135" s="101" t="s">
        <v>248</v>
      </c>
      <c r="F135" s="71">
        <v>3511.24</v>
      </c>
      <c r="G135" s="57"/>
      <c r="H135" s="47"/>
      <c r="I135" s="46" t="s">
        <v>39</v>
      </c>
      <c r="J135" s="48">
        <f t="shared" si="32"/>
        <v>1</v>
      </c>
      <c r="K135" s="49" t="s">
        <v>64</v>
      </c>
      <c r="L135" s="49" t="s">
        <v>7</v>
      </c>
      <c r="M135" s="58"/>
      <c r="N135" s="57"/>
      <c r="O135" s="57"/>
      <c r="P135" s="59"/>
      <c r="Q135" s="57"/>
      <c r="R135" s="57"/>
      <c r="S135" s="59"/>
      <c r="T135" s="53"/>
      <c r="U135" s="53"/>
      <c r="V135" s="53"/>
      <c r="W135" s="53"/>
      <c r="X135" s="53"/>
      <c r="Y135" s="53"/>
      <c r="Z135" s="53"/>
      <c r="AA135" s="53"/>
      <c r="AB135" s="53"/>
      <c r="AC135" s="53"/>
      <c r="AD135" s="53"/>
      <c r="AE135" s="53"/>
      <c r="AF135" s="53"/>
      <c r="AG135" s="53"/>
      <c r="AH135" s="53"/>
      <c r="AI135" s="53"/>
      <c r="AJ135" s="53"/>
      <c r="AK135" s="53"/>
      <c r="AL135" s="53"/>
      <c r="AM135" s="53"/>
      <c r="AN135" s="53"/>
      <c r="AO135" s="53"/>
      <c r="AP135" s="53"/>
      <c r="AQ135" s="53"/>
      <c r="AR135" s="53"/>
      <c r="AS135" s="53"/>
      <c r="AT135" s="53"/>
      <c r="AU135" s="53"/>
      <c r="AV135" s="53"/>
      <c r="AW135" s="53"/>
      <c r="AX135" s="53"/>
      <c r="AY135" s="53"/>
      <c r="AZ135" s="53"/>
      <c r="BA135" s="60">
        <f t="shared" si="33"/>
        <v>84269.76</v>
      </c>
      <c r="BB135" s="61">
        <f t="shared" si="34"/>
        <v>84269.76</v>
      </c>
      <c r="BC135" s="56" t="str">
        <f t="shared" si="35"/>
        <v>INR  Eighty Four Thousand Two Hundred &amp; Sixty Nine  and Paise Seventy Six Only</v>
      </c>
      <c r="BD135" s="70">
        <v>661</v>
      </c>
      <c r="BE135" s="73">
        <f t="shared" si="30"/>
        <v>747.72</v>
      </c>
      <c r="BF135" s="73">
        <f t="shared" si="31"/>
        <v>15864</v>
      </c>
      <c r="BG135" s="73"/>
      <c r="BK135" s="15">
        <f t="shared" si="17"/>
        <v>3971.91</v>
      </c>
      <c r="BL135" s="15">
        <f t="shared" si="18"/>
        <v>840.71</v>
      </c>
      <c r="BM135" s="15">
        <f t="shared" si="19"/>
        <v>3971.91</v>
      </c>
      <c r="BO135" s="83">
        <v>3104</v>
      </c>
      <c r="BP135" s="15">
        <f t="shared" si="20"/>
        <v>3511.2448</v>
      </c>
      <c r="BQ135" s="95">
        <f t="shared" si="21"/>
        <v>3511.24</v>
      </c>
      <c r="HR135" s="16"/>
      <c r="HS135" s="16"/>
      <c r="HT135" s="16"/>
      <c r="HU135" s="16"/>
      <c r="HV135" s="16"/>
    </row>
    <row r="136" spans="1:230" s="15" customFormat="1" ht="70.5" customHeight="1">
      <c r="A136" s="64">
        <v>124</v>
      </c>
      <c r="B136" s="79" t="s">
        <v>468</v>
      </c>
      <c r="C136" s="72" t="s">
        <v>175</v>
      </c>
      <c r="D136" s="105">
        <v>4</v>
      </c>
      <c r="E136" s="101" t="s">
        <v>248</v>
      </c>
      <c r="F136" s="71">
        <v>1824.63</v>
      </c>
      <c r="G136" s="57"/>
      <c r="H136" s="47"/>
      <c r="I136" s="46" t="s">
        <v>39</v>
      </c>
      <c r="J136" s="48">
        <f t="shared" si="32"/>
        <v>1</v>
      </c>
      <c r="K136" s="49" t="s">
        <v>64</v>
      </c>
      <c r="L136" s="49" t="s">
        <v>7</v>
      </c>
      <c r="M136" s="58"/>
      <c r="N136" s="57"/>
      <c r="O136" s="57"/>
      <c r="P136" s="59"/>
      <c r="Q136" s="57"/>
      <c r="R136" s="57"/>
      <c r="S136" s="59"/>
      <c r="T136" s="53"/>
      <c r="U136" s="53"/>
      <c r="V136" s="53"/>
      <c r="W136" s="53"/>
      <c r="X136" s="53"/>
      <c r="Y136" s="53"/>
      <c r="Z136" s="53"/>
      <c r="AA136" s="53"/>
      <c r="AB136" s="53"/>
      <c r="AC136" s="53"/>
      <c r="AD136" s="53"/>
      <c r="AE136" s="53"/>
      <c r="AF136" s="53"/>
      <c r="AG136" s="53"/>
      <c r="AH136" s="53"/>
      <c r="AI136" s="53"/>
      <c r="AJ136" s="53"/>
      <c r="AK136" s="53"/>
      <c r="AL136" s="53"/>
      <c r="AM136" s="53"/>
      <c r="AN136" s="53"/>
      <c r="AO136" s="53"/>
      <c r="AP136" s="53"/>
      <c r="AQ136" s="53"/>
      <c r="AR136" s="53"/>
      <c r="AS136" s="53"/>
      <c r="AT136" s="53"/>
      <c r="AU136" s="53"/>
      <c r="AV136" s="53"/>
      <c r="AW136" s="53"/>
      <c r="AX136" s="53"/>
      <c r="AY136" s="53"/>
      <c r="AZ136" s="53"/>
      <c r="BA136" s="60">
        <f t="shared" si="33"/>
        <v>7298.52</v>
      </c>
      <c r="BB136" s="61">
        <f t="shared" si="34"/>
        <v>7298.52</v>
      </c>
      <c r="BC136" s="56" t="str">
        <f t="shared" si="35"/>
        <v>INR  Seven Thousand Two Hundred &amp; Ninety Eight  and Paise Fifty Two Only</v>
      </c>
      <c r="BD136" s="71">
        <v>4330</v>
      </c>
      <c r="BE136" s="73">
        <f t="shared" si="30"/>
        <v>4898.1</v>
      </c>
      <c r="BF136" s="73">
        <f t="shared" si="31"/>
        <v>17320</v>
      </c>
      <c r="BG136" s="73"/>
      <c r="BK136" s="15">
        <f t="shared" si="17"/>
        <v>2064.02</v>
      </c>
      <c r="BL136" s="15">
        <f t="shared" si="18"/>
        <v>3971.91</v>
      </c>
      <c r="BM136" s="15">
        <f t="shared" si="19"/>
        <v>2064.02</v>
      </c>
      <c r="BO136" s="83">
        <v>1613</v>
      </c>
      <c r="BP136" s="15">
        <f t="shared" si="20"/>
        <v>1824.6256</v>
      </c>
      <c r="BQ136" s="95">
        <f t="shared" si="21"/>
        <v>1824.63</v>
      </c>
      <c r="HR136" s="16"/>
      <c r="HS136" s="16"/>
      <c r="HT136" s="16"/>
      <c r="HU136" s="16"/>
      <c r="HV136" s="16"/>
    </row>
    <row r="137" spans="1:230" s="15" customFormat="1" ht="61.5" customHeight="1">
      <c r="A137" s="64">
        <v>125</v>
      </c>
      <c r="B137" s="79" t="s">
        <v>469</v>
      </c>
      <c r="C137" s="72" t="s">
        <v>176</v>
      </c>
      <c r="D137" s="105">
        <v>24</v>
      </c>
      <c r="E137" s="101" t="s">
        <v>248</v>
      </c>
      <c r="F137" s="71">
        <v>548.63</v>
      </c>
      <c r="G137" s="57"/>
      <c r="H137" s="47"/>
      <c r="I137" s="46" t="s">
        <v>39</v>
      </c>
      <c r="J137" s="48">
        <f t="shared" si="32"/>
        <v>1</v>
      </c>
      <c r="K137" s="49" t="s">
        <v>64</v>
      </c>
      <c r="L137" s="49" t="s">
        <v>7</v>
      </c>
      <c r="M137" s="58"/>
      <c r="N137" s="57"/>
      <c r="O137" s="57"/>
      <c r="P137" s="59"/>
      <c r="Q137" s="57"/>
      <c r="R137" s="57"/>
      <c r="S137" s="59"/>
      <c r="T137" s="53"/>
      <c r="U137" s="53"/>
      <c r="V137" s="53"/>
      <c r="W137" s="53"/>
      <c r="X137" s="53"/>
      <c r="Y137" s="53"/>
      <c r="Z137" s="53"/>
      <c r="AA137" s="53"/>
      <c r="AB137" s="53"/>
      <c r="AC137" s="53"/>
      <c r="AD137" s="53"/>
      <c r="AE137" s="53"/>
      <c r="AF137" s="53"/>
      <c r="AG137" s="53"/>
      <c r="AH137" s="53"/>
      <c r="AI137" s="53"/>
      <c r="AJ137" s="53"/>
      <c r="AK137" s="53"/>
      <c r="AL137" s="53"/>
      <c r="AM137" s="53"/>
      <c r="AN137" s="53"/>
      <c r="AO137" s="53"/>
      <c r="AP137" s="53"/>
      <c r="AQ137" s="53"/>
      <c r="AR137" s="53"/>
      <c r="AS137" s="53"/>
      <c r="AT137" s="53"/>
      <c r="AU137" s="53"/>
      <c r="AV137" s="53"/>
      <c r="AW137" s="53"/>
      <c r="AX137" s="53"/>
      <c r="AY137" s="53"/>
      <c r="AZ137" s="53"/>
      <c r="BA137" s="60">
        <f t="shared" si="33"/>
        <v>13167.12</v>
      </c>
      <c r="BB137" s="61">
        <f t="shared" si="34"/>
        <v>13167.12</v>
      </c>
      <c r="BC137" s="56" t="str">
        <f t="shared" si="35"/>
        <v>INR  Thirteen Thousand One Hundred &amp; Sixty Seven  and Paise Twelve Only</v>
      </c>
      <c r="BD137" s="70">
        <v>4373.3</v>
      </c>
      <c r="BE137" s="73">
        <f t="shared" si="30"/>
        <v>4947.08</v>
      </c>
      <c r="BF137" s="73">
        <f t="shared" si="31"/>
        <v>104959.2</v>
      </c>
      <c r="BG137" s="73"/>
      <c r="BK137" s="15">
        <f t="shared" si="17"/>
        <v>620.61</v>
      </c>
      <c r="BL137" s="15">
        <f t="shared" si="18"/>
        <v>2064.02</v>
      </c>
      <c r="BM137" s="15">
        <f t="shared" si="19"/>
        <v>620.61</v>
      </c>
      <c r="BO137" s="83">
        <v>485</v>
      </c>
      <c r="BP137" s="15">
        <f t="shared" si="20"/>
        <v>548.632</v>
      </c>
      <c r="BQ137" s="95">
        <f t="shared" si="21"/>
        <v>548.63</v>
      </c>
      <c r="HR137" s="16"/>
      <c r="HS137" s="16"/>
      <c r="HT137" s="16"/>
      <c r="HU137" s="16"/>
      <c r="HV137" s="16"/>
    </row>
    <row r="138" spans="1:230" s="15" customFormat="1" ht="63.75" customHeight="1">
      <c r="A138" s="64">
        <v>126</v>
      </c>
      <c r="B138" s="79" t="s">
        <v>470</v>
      </c>
      <c r="C138" s="72" t="s">
        <v>177</v>
      </c>
      <c r="D138" s="105">
        <v>28</v>
      </c>
      <c r="E138" s="101" t="s">
        <v>248</v>
      </c>
      <c r="F138" s="71">
        <v>1148.17</v>
      </c>
      <c r="G138" s="57"/>
      <c r="H138" s="47"/>
      <c r="I138" s="46" t="s">
        <v>39</v>
      </c>
      <c r="J138" s="48">
        <f t="shared" si="32"/>
        <v>1</v>
      </c>
      <c r="K138" s="49" t="s">
        <v>64</v>
      </c>
      <c r="L138" s="49" t="s">
        <v>7</v>
      </c>
      <c r="M138" s="58"/>
      <c r="N138" s="57"/>
      <c r="O138" s="57"/>
      <c r="P138" s="59"/>
      <c r="Q138" s="57"/>
      <c r="R138" s="57"/>
      <c r="S138" s="59"/>
      <c r="T138" s="53"/>
      <c r="U138" s="53"/>
      <c r="V138" s="53"/>
      <c r="W138" s="53"/>
      <c r="X138" s="53"/>
      <c r="Y138" s="53"/>
      <c r="Z138" s="53"/>
      <c r="AA138" s="53"/>
      <c r="AB138" s="53"/>
      <c r="AC138" s="53"/>
      <c r="AD138" s="53"/>
      <c r="AE138" s="53"/>
      <c r="AF138" s="53"/>
      <c r="AG138" s="53"/>
      <c r="AH138" s="53"/>
      <c r="AI138" s="53"/>
      <c r="AJ138" s="53"/>
      <c r="AK138" s="53"/>
      <c r="AL138" s="53"/>
      <c r="AM138" s="53"/>
      <c r="AN138" s="53"/>
      <c r="AO138" s="53"/>
      <c r="AP138" s="53"/>
      <c r="AQ138" s="53"/>
      <c r="AR138" s="53"/>
      <c r="AS138" s="53"/>
      <c r="AT138" s="53"/>
      <c r="AU138" s="53"/>
      <c r="AV138" s="53"/>
      <c r="AW138" s="53"/>
      <c r="AX138" s="53"/>
      <c r="AY138" s="53"/>
      <c r="AZ138" s="53"/>
      <c r="BA138" s="60">
        <f t="shared" si="33"/>
        <v>32148.76</v>
      </c>
      <c r="BB138" s="61">
        <f t="shared" si="34"/>
        <v>32148.76</v>
      </c>
      <c r="BC138" s="56" t="str">
        <f t="shared" si="35"/>
        <v>INR  Thirty Two Thousand One Hundred &amp; Forty Eight  and Paise Seventy Six Only</v>
      </c>
      <c r="BD138" s="70">
        <v>9696</v>
      </c>
      <c r="BE138" s="73">
        <f t="shared" si="30"/>
        <v>10968.12</v>
      </c>
      <c r="BF138" s="73">
        <f t="shared" si="31"/>
        <v>271488</v>
      </c>
      <c r="BG138" s="73"/>
      <c r="BK138" s="15">
        <f t="shared" si="17"/>
        <v>1298.81</v>
      </c>
      <c r="BL138" s="15">
        <f t="shared" si="18"/>
        <v>620.61</v>
      </c>
      <c r="BM138" s="15">
        <f t="shared" si="19"/>
        <v>1298.81</v>
      </c>
      <c r="BO138" s="83">
        <v>1015</v>
      </c>
      <c r="BP138" s="15">
        <f t="shared" si="20"/>
        <v>1148.168</v>
      </c>
      <c r="BQ138" s="95">
        <f t="shared" si="21"/>
        <v>1148.17</v>
      </c>
      <c r="HR138" s="16"/>
      <c r="HS138" s="16"/>
      <c r="HT138" s="16"/>
      <c r="HU138" s="16"/>
      <c r="HV138" s="16"/>
    </row>
    <row r="139" spans="1:230" s="15" customFormat="1" ht="142.5">
      <c r="A139" s="64">
        <v>127</v>
      </c>
      <c r="B139" s="79" t="s">
        <v>471</v>
      </c>
      <c r="C139" s="72" t="s">
        <v>178</v>
      </c>
      <c r="D139" s="105">
        <v>27</v>
      </c>
      <c r="E139" s="101" t="s">
        <v>248</v>
      </c>
      <c r="F139" s="71">
        <v>2238.64</v>
      </c>
      <c r="G139" s="57"/>
      <c r="H139" s="47"/>
      <c r="I139" s="46" t="s">
        <v>39</v>
      </c>
      <c r="J139" s="48">
        <f aca="true" t="shared" si="36" ref="J139:J170">IF(I139="Less(-)",-1,1)</f>
        <v>1</v>
      </c>
      <c r="K139" s="49" t="s">
        <v>64</v>
      </c>
      <c r="L139" s="49" t="s">
        <v>7</v>
      </c>
      <c r="M139" s="58"/>
      <c r="N139" s="57"/>
      <c r="O139" s="57"/>
      <c r="P139" s="59"/>
      <c r="Q139" s="57"/>
      <c r="R139" s="57"/>
      <c r="S139" s="59"/>
      <c r="T139" s="53"/>
      <c r="U139" s="53"/>
      <c r="V139" s="53"/>
      <c r="W139" s="53"/>
      <c r="X139" s="53"/>
      <c r="Y139" s="53"/>
      <c r="Z139" s="53"/>
      <c r="AA139" s="53"/>
      <c r="AB139" s="53"/>
      <c r="AC139" s="53"/>
      <c r="AD139" s="53"/>
      <c r="AE139" s="53"/>
      <c r="AF139" s="53"/>
      <c r="AG139" s="53"/>
      <c r="AH139" s="53"/>
      <c r="AI139" s="53"/>
      <c r="AJ139" s="53"/>
      <c r="AK139" s="53"/>
      <c r="AL139" s="53"/>
      <c r="AM139" s="53"/>
      <c r="AN139" s="53"/>
      <c r="AO139" s="53"/>
      <c r="AP139" s="53"/>
      <c r="AQ139" s="53"/>
      <c r="AR139" s="53"/>
      <c r="AS139" s="53"/>
      <c r="AT139" s="53"/>
      <c r="AU139" s="53"/>
      <c r="AV139" s="53"/>
      <c r="AW139" s="53"/>
      <c r="AX139" s="53"/>
      <c r="AY139" s="53"/>
      <c r="AZ139" s="53"/>
      <c r="BA139" s="60">
        <f aca="true" t="shared" si="37" ref="BA139:BA170">total_amount_ba($B$2,$D$2,D139,F139,J139,K139,M139)</f>
        <v>60443.28</v>
      </c>
      <c r="BB139" s="61">
        <f aca="true" t="shared" si="38" ref="BB139:BB170">BA139+SUM(N139:AZ139)</f>
        <v>60443.28</v>
      </c>
      <c r="BC139" s="56" t="str">
        <f aca="true" t="shared" si="39" ref="BC139:BC170">SpellNumber(L139,BB139)</f>
        <v>INR  Sixty Thousand Four Hundred &amp; Forty Three  and Paise Twenty Eight Only</v>
      </c>
      <c r="BD139" s="70">
        <v>9792.96</v>
      </c>
      <c r="BE139" s="73">
        <f t="shared" si="30"/>
        <v>11077.8</v>
      </c>
      <c r="BF139" s="73">
        <f t="shared" si="31"/>
        <v>264409.92</v>
      </c>
      <c r="BG139" s="73"/>
      <c r="BK139" s="15">
        <f t="shared" si="17"/>
        <v>2532.35</v>
      </c>
      <c r="BL139" s="15">
        <f t="shared" si="18"/>
        <v>1298.81</v>
      </c>
      <c r="BM139" s="15">
        <f t="shared" si="19"/>
        <v>2532.35</v>
      </c>
      <c r="BO139" s="83">
        <v>1979</v>
      </c>
      <c r="BP139" s="15">
        <f t="shared" si="20"/>
        <v>2238.6448</v>
      </c>
      <c r="BQ139" s="95">
        <f t="shared" si="21"/>
        <v>2238.64</v>
      </c>
      <c r="HR139" s="16"/>
      <c r="HS139" s="16"/>
      <c r="HT139" s="16"/>
      <c r="HU139" s="16"/>
      <c r="HV139" s="16"/>
    </row>
    <row r="140" spans="1:230" s="15" customFormat="1" ht="47.25" customHeight="1">
      <c r="A140" s="64">
        <v>128</v>
      </c>
      <c r="B140" s="79" t="s">
        <v>472</v>
      </c>
      <c r="C140" s="72" t="s">
        <v>593</v>
      </c>
      <c r="D140" s="105">
        <v>27</v>
      </c>
      <c r="E140" s="101" t="s">
        <v>248</v>
      </c>
      <c r="F140" s="71">
        <v>1693.41</v>
      </c>
      <c r="G140" s="57"/>
      <c r="H140" s="47"/>
      <c r="I140" s="46" t="s">
        <v>39</v>
      </c>
      <c r="J140" s="48">
        <f t="shared" si="36"/>
        <v>1</v>
      </c>
      <c r="K140" s="49" t="s">
        <v>64</v>
      </c>
      <c r="L140" s="49" t="s">
        <v>7</v>
      </c>
      <c r="M140" s="58"/>
      <c r="N140" s="57"/>
      <c r="O140" s="57"/>
      <c r="P140" s="59"/>
      <c r="Q140" s="57"/>
      <c r="R140" s="57"/>
      <c r="S140" s="59"/>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3"/>
      <c r="AY140" s="53"/>
      <c r="AZ140" s="53"/>
      <c r="BA140" s="60">
        <f t="shared" si="37"/>
        <v>45722.07</v>
      </c>
      <c r="BB140" s="61">
        <f t="shared" si="38"/>
        <v>45722.07</v>
      </c>
      <c r="BC140" s="56" t="str">
        <f t="shared" si="39"/>
        <v>INR  Forty Five Thousand Seven Hundred &amp; Twenty Two  and Paise Seven Only</v>
      </c>
      <c r="BD140" s="70">
        <v>9890.89</v>
      </c>
      <c r="BE140" s="73">
        <f t="shared" si="30"/>
        <v>11188.57</v>
      </c>
      <c r="BF140" s="73">
        <f t="shared" si="31"/>
        <v>267054.03</v>
      </c>
      <c r="BG140" s="73"/>
      <c r="BK140" s="15">
        <f aca="true" t="shared" si="40" ref="BK140:BK179">ROUND(F140*1.12*1.01,2)</f>
        <v>1915.59</v>
      </c>
      <c r="BL140" s="15">
        <f t="shared" si="18"/>
        <v>2532.35</v>
      </c>
      <c r="BM140" s="15">
        <f t="shared" si="19"/>
        <v>1915.59</v>
      </c>
      <c r="BO140" s="83">
        <v>1497</v>
      </c>
      <c r="BP140" s="15">
        <f t="shared" si="20"/>
        <v>1693.4064</v>
      </c>
      <c r="BQ140" s="95">
        <f t="shared" si="21"/>
        <v>1693.41</v>
      </c>
      <c r="HR140" s="16"/>
      <c r="HS140" s="16"/>
      <c r="HT140" s="16"/>
      <c r="HU140" s="16"/>
      <c r="HV140" s="16"/>
    </row>
    <row r="141" spans="1:230" s="15" customFormat="1" ht="75.75" customHeight="1">
      <c r="A141" s="64">
        <v>129</v>
      </c>
      <c r="B141" s="79" t="s">
        <v>473</v>
      </c>
      <c r="C141" s="72" t="s">
        <v>179</v>
      </c>
      <c r="D141" s="105">
        <v>14</v>
      </c>
      <c r="E141" s="101" t="s">
        <v>248</v>
      </c>
      <c r="F141" s="71">
        <v>1068.98</v>
      </c>
      <c r="G141" s="57"/>
      <c r="H141" s="47"/>
      <c r="I141" s="46" t="s">
        <v>39</v>
      </c>
      <c r="J141" s="48">
        <f t="shared" si="36"/>
        <v>1</v>
      </c>
      <c r="K141" s="49" t="s">
        <v>64</v>
      </c>
      <c r="L141" s="49" t="s">
        <v>7</v>
      </c>
      <c r="M141" s="58"/>
      <c r="N141" s="57"/>
      <c r="O141" s="57"/>
      <c r="P141" s="59"/>
      <c r="Q141" s="57"/>
      <c r="R141" s="57"/>
      <c r="S141" s="59"/>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3"/>
      <c r="AY141" s="53"/>
      <c r="AZ141" s="53"/>
      <c r="BA141" s="60">
        <f t="shared" si="37"/>
        <v>14965.72</v>
      </c>
      <c r="BB141" s="61">
        <f t="shared" si="38"/>
        <v>14965.72</v>
      </c>
      <c r="BC141" s="56" t="str">
        <f t="shared" si="39"/>
        <v>INR  Fourteen Thousand Nine Hundred &amp; Sixty Five  and Paise Seventy Two Only</v>
      </c>
      <c r="BD141" s="70">
        <v>9989.8</v>
      </c>
      <c r="BE141" s="73">
        <f t="shared" si="30"/>
        <v>11300.46</v>
      </c>
      <c r="BF141" s="73">
        <f t="shared" si="31"/>
        <v>139857.2</v>
      </c>
      <c r="BG141" s="73"/>
      <c r="BK141" s="15">
        <f t="shared" si="40"/>
        <v>1209.23</v>
      </c>
      <c r="BL141" s="15">
        <f aca="true" t="shared" si="41" ref="BL141:BL204">ROUND(F140*1.12*1.01,2)</f>
        <v>1915.59</v>
      </c>
      <c r="BM141" s="15">
        <f aca="true" t="shared" si="42" ref="BM141:BM204">ROUND(F141*1.12*1.01,2)</f>
        <v>1209.23</v>
      </c>
      <c r="BO141" s="83">
        <v>945</v>
      </c>
      <c r="BP141" s="15">
        <f t="shared" si="20"/>
        <v>1068.984</v>
      </c>
      <c r="BQ141" s="95">
        <f t="shared" si="21"/>
        <v>1068.98</v>
      </c>
      <c r="HR141" s="16"/>
      <c r="HS141" s="16"/>
      <c r="HT141" s="16"/>
      <c r="HU141" s="16"/>
      <c r="HV141" s="16"/>
    </row>
    <row r="142" spans="1:230" s="15" customFormat="1" ht="51" customHeight="1">
      <c r="A142" s="64">
        <v>130</v>
      </c>
      <c r="B142" s="79" t="s">
        <v>474</v>
      </c>
      <c r="C142" s="72" t="s">
        <v>180</v>
      </c>
      <c r="D142" s="105">
        <v>12</v>
      </c>
      <c r="E142" s="101" t="s">
        <v>248</v>
      </c>
      <c r="F142" s="71">
        <v>1280.52</v>
      </c>
      <c r="G142" s="57"/>
      <c r="H142" s="47"/>
      <c r="I142" s="46" t="s">
        <v>39</v>
      </c>
      <c r="J142" s="48">
        <f t="shared" si="36"/>
        <v>1</v>
      </c>
      <c r="K142" s="49" t="s">
        <v>64</v>
      </c>
      <c r="L142" s="49" t="s">
        <v>7</v>
      </c>
      <c r="M142" s="58"/>
      <c r="N142" s="57"/>
      <c r="O142" s="57"/>
      <c r="P142" s="59"/>
      <c r="Q142" s="57"/>
      <c r="R142" s="57"/>
      <c r="S142" s="59"/>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3"/>
      <c r="AY142" s="53"/>
      <c r="AZ142" s="53"/>
      <c r="BA142" s="60">
        <f t="shared" si="37"/>
        <v>15366.24</v>
      </c>
      <c r="BB142" s="61">
        <f t="shared" si="38"/>
        <v>15366.24</v>
      </c>
      <c r="BC142" s="56" t="str">
        <f t="shared" si="39"/>
        <v>INR  Fifteen Thousand Three Hundred &amp; Sixty Six  and Paise Twenty Four Only</v>
      </c>
      <c r="BD142" s="70">
        <v>9077</v>
      </c>
      <c r="BE142" s="73">
        <f t="shared" si="30"/>
        <v>10267.9</v>
      </c>
      <c r="BF142" s="73">
        <f t="shared" si="31"/>
        <v>108924</v>
      </c>
      <c r="BG142" s="73"/>
      <c r="BK142" s="15">
        <f t="shared" si="40"/>
        <v>1448.52</v>
      </c>
      <c r="BL142" s="15">
        <f t="shared" si="41"/>
        <v>1209.23</v>
      </c>
      <c r="BM142" s="15">
        <f t="shared" si="42"/>
        <v>1448.52</v>
      </c>
      <c r="BO142" s="83">
        <v>1132</v>
      </c>
      <c r="BP142" s="15">
        <f t="shared" si="20"/>
        <v>1280.5184</v>
      </c>
      <c r="BQ142" s="95">
        <f t="shared" si="21"/>
        <v>1280.52</v>
      </c>
      <c r="HR142" s="16"/>
      <c r="HS142" s="16"/>
      <c r="HT142" s="16"/>
      <c r="HU142" s="16"/>
      <c r="HV142" s="16"/>
    </row>
    <row r="143" spans="1:230" s="15" customFormat="1" ht="51" customHeight="1">
      <c r="A143" s="64">
        <v>131</v>
      </c>
      <c r="B143" s="79" t="s">
        <v>475</v>
      </c>
      <c r="C143" s="72" t="s">
        <v>181</v>
      </c>
      <c r="D143" s="105">
        <v>14</v>
      </c>
      <c r="E143" s="101" t="s">
        <v>248</v>
      </c>
      <c r="F143" s="71">
        <v>468.32</v>
      </c>
      <c r="G143" s="57"/>
      <c r="H143" s="47"/>
      <c r="I143" s="46" t="s">
        <v>39</v>
      </c>
      <c r="J143" s="48">
        <f t="shared" si="36"/>
        <v>1</v>
      </c>
      <c r="K143" s="49" t="s">
        <v>64</v>
      </c>
      <c r="L143" s="49" t="s">
        <v>7</v>
      </c>
      <c r="M143" s="58"/>
      <c r="N143" s="57"/>
      <c r="O143" s="57"/>
      <c r="P143" s="59"/>
      <c r="Q143" s="57"/>
      <c r="R143" s="57"/>
      <c r="S143" s="59"/>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3"/>
      <c r="AY143" s="53"/>
      <c r="AZ143" s="53"/>
      <c r="BA143" s="60">
        <f t="shared" si="37"/>
        <v>6556.48</v>
      </c>
      <c r="BB143" s="61">
        <f t="shared" si="38"/>
        <v>6556.48</v>
      </c>
      <c r="BC143" s="56" t="str">
        <f t="shared" si="39"/>
        <v>INR  Six Thousand Five Hundred &amp; Fifty Six  and Paise Forty Eight Only</v>
      </c>
      <c r="BD143" s="70">
        <v>29</v>
      </c>
      <c r="BE143" s="73">
        <f t="shared" si="30"/>
        <v>32.8</v>
      </c>
      <c r="BF143" s="73">
        <f t="shared" si="31"/>
        <v>406</v>
      </c>
      <c r="BG143" s="73"/>
      <c r="BK143" s="15">
        <f t="shared" si="40"/>
        <v>529.76</v>
      </c>
      <c r="BL143" s="15">
        <f t="shared" si="41"/>
        <v>1448.52</v>
      </c>
      <c r="BM143" s="15">
        <f t="shared" si="42"/>
        <v>529.76</v>
      </c>
      <c r="BO143" s="83">
        <v>414</v>
      </c>
      <c r="BP143" s="15">
        <f aca="true" t="shared" si="43" ref="BP143:BP192">BO143*1.12*1.01</f>
        <v>468.3168</v>
      </c>
      <c r="BQ143" s="95">
        <f aca="true" t="shared" si="44" ref="BQ143:BQ206">ROUND(BP143,2)</f>
        <v>468.32</v>
      </c>
      <c r="HR143" s="16"/>
      <c r="HS143" s="16"/>
      <c r="HT143" s="16"/>
      <c r="HU143" s="16"/>
      <c r="HV143" s="16"/>
    </row>
    <row r="144" spans="1:230" s="15" customFormat="1" ht="51" customHeight="1">
      <c r="A144" s="64">
        <v>132</v>
      </c>
      <c r="B144" s="79" t="s">
        <v>476</v>
      </c>
      <c r="C144" s="72" t="s">
        <v>182</v>
      </c>
      <c r="D144" s="105">
        <v>42</v>
      </c>
      <c r="E144" s="101" t="s">
        <v>248</v>
      </c>
      <c r="F144" s="71">
        <v>175.34</v>
      </c>
      <c r="G144" s="57"/>
      <c r="H144" s="47"/>
      <c r="I144" s="46" t="s">
        <v>39</v>
      </c>
      <c r="J144" s="48">
        <f t="shared" si="36"/>
        <v>1</v>
      </c>
      <c r="K144" s="49" t="s">
        <v>64</v>
      </c>
      <c r="L144" s="49" t="s">
        <v>7</v>
      </c>
      <c r="M144" s="58"/>
      <c r="N144" s="57"/>
      <c r="O144" s="57"/>
      <c r="P144" s="59"/>
      <c r="Q144" s="57"/>
      <c r="R144" s="57"/>
      <c r="S144" s="59"/>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3"/>
      <c r="AY144" s="53"/>
      <c r="AZ144" s="53"/>
      <c r="BA144" s="60">
        <f t="shared" si="37"/>
        <v>7364.28</v>
      </c>
      <c r="BB144" s="61">
        <f t="shared" si="38"/>
        <v>7364.28</v>
      </c>
      <c r="BC144" s="56" t="str">
        <f t="shared" si="39"/>
        <v>INR  Seven Thousand Three Hundred &amp; Sixty Four  and Paise Twenty Eight Only</v>
      </c>
      <c r="BD144" s="70">
        <v>43</v>
      </c>
      <c r="BE144" s="73">
        <f t="shared" si="30"/>
        <v>48.64</v>
      </c>
      <c r="BF144" s="73">
        <f t="shared" si="31"/>
        <v>1806</v>
      </c>
      <c r="BG144" s="73"/>
      <c r="BK144" s="15">
        <f t="shared" si="40"/>
        <v>198.34</v>
      </c>
      <c r="BL144" s="15">
        <f t="shared" si="41"/>
        <v>529.76</v>
      </c>
      <c r="BM144" s="15">
        <f t="shared" si="42"/>
        <v>198.34</v>
      </c>
      <c r="BO144" s="83">
        <v>155</v>
      </c>
      <c r="BP144" s="15">
        <f t="shared" si="43"/>
        <v>175.336</v>
      </c>
      <c r="BQ144" s="95">
        <f t="shared" si="44"/>
        <v>175.34</v>
      </c>
      <c r="HR144" s="16"/>
      <c r="HS144" s="16"/>
      <c r="HT144" s="16"/>
      <c r="HU144" s="16"/>
      <c r="HV144" s="16"/>
    </row>
    <row r="145" spans="1:230" s="15" customFormat="1" ht="58.5" customHeight="1">
      <c r="A145" s="64">
        <v>133</v>
      </c>
      <c r="B145" s="79" t="s">
        <v>477</v>
      </c>
      <c r="C145" s="72" t="s">
        <v>183</v>
      </c>
      <c r="D145" s="105">
        <v>25</v>
      </c>
      <c r="E145" s="101" t="s">
        <v>248</v>
      </c>
      <c r="F145" s="71">
        <v>102.94</v>
      </c>
      <c r="G145" s="57"/>
      <c r="H145" s="47"/>
      <c r="I145" s="46" t="s">
        <v>39</v>
      </c>
      <c r="J145" s="48">
        <f t="shared" si="36"/>
        <v>1</v>
      </c>
      <c r="K145" s="49" t="s">
        <v>64</v>
      </c>
      <c r="L145" s="49" t="s">
        <v>7</v>
      </c>
      <c r="M145" s="58"/>
      <c r="N145" s="57"/>
      <c r="O145" s="57"/>
      <c r="P145" s="59"/>
      <c r="Q145" s="57"/>
      <c r="R145" s="57"/>
      <c r="S145" s="59"/>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3"/>
      <c r="AY145" s="53"/>
      <c r="AZ145" s="53"/>
      <c r="BA145" s="60">
        <f t="shared" si="37"/>
        <v>2573.5</v>
      </c>
      <c r="BB145" s="61">
        <f t="shared" si="38"/>
        <v>2573.5</v>
      </c>
      <c r="BC145" s="56" t="str">
        <f t="shared" si="39"/>
        <v>INR  Two Thousand Five Hundred &amp; Seventy Three  and Paise Fifty Only</v>
      </c>
      <c r="BD145" s="70">
        <v>159</v>
      </c>
      <c r="BE145" s="73">
        <f t="shared" si="30"/>
        <v>179.86</v>
      </c>
      <c r="BF145" s="73">
        <f t="shared" si="31"/>
        <v>3975</v>
      </c>
      <c r="BG145" s="73"/>
      <c r="BK145" s="15">
        <f t="shared" si="40"/>
        <v>116.45</v>
      </c>
      <c r="BL145" s="15">
        <f t="shared" si="41"/>
        <v>198.34</v>
      </c>
      <c r="BM145" s="15">
        <f t="shared" si="42"/>
        <v>116.45</v>
      </c>
      <c r="BO145" s="83">
        <v>91</v>
      </c>
      <c r="BP145" s="15">
        <f t="shared" si="43"/>
        <v>102.9392</v>
      </c>
      <c r="BQ145" s="95">
        <f t="shared" si="44"/>
        <v>102.94</v>
      </c>
      <c r="HR145" s="16"/>
      <c r="HS145" s="16"/>
      <c r="HT145" s="16"/>
      <c r="HU145" s="16"/>
      <c r="HV145" s="16"/>
    </row>
    <row r="146" spans="1:230" s="15" customFormat="1" ht="60" customHeight="1">
      <c r="A146" s="64">
        <v>134</v>
      </c>
      <c r="B146" s="79" t="s">
        <v>478</v>
      </c>
      <c r="C146" s="72" t="s">
        <v>184</v>
      </c>
      <c r="D146" s="105">
        <v>69</v>
      </c>
      <c r="E146" s="101" t="s">
        <v>248</v>
      </c>
      <c r="F146" s="71">
        <v>132.35</v>
      </c>
      <c r="G146" s="57"/>
      <c r="H146" s="47"/>
      <c r="I146" s="46" t="s">
        <v>39</v>
      </c>
      <c r="J146" s="48">
        <f t="shared" si="36"/>
        <v>1</v>
      </c>
      <c r="K146" s="49" t="s">
        <v>64</v>
      </c>
      <c r="L146" s="49" t="s">
        <v>7</v>
      </c>
      <c r="M146" s="58"/>
      <c r="N146" s="57"/>
      <c r="O146" s="57"/>
      <c r="P146" s="59"/>
      <c r="Q146" s="57"/>
      <c r="R146" s="57"/>
      <c r="S146" s="59"/>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3"/>
      <c r="AY146" s="53"/>
      <c r="AZ146" s="53"/>
      <c r="BA146" s="60">
        <f t="shared" si="37"/>
        <v>9132.15</v>
      </c>
      <c r="BB146" s="61">
        <f t="shared" si="38"/>
        <v>9132.15</v>
      </c>
      <c r="BC146" s="56" t="str">
        <f t="shared" si="39"/>
        <v>INR  Nine Thousand One Hundred &amp; Thirty Two  and Paise Fifteen Only</v>
      </c>
      <c r="BD146" s="70">
        <v>70</v>
      </c>
      <c r="BE146" s="73">
        <f t="shared" si="30"/>
        <v>79.18</v>
      </c>
      <c r="BF146" s="73">
        <f t="shared" si="31"/>
        <v>4830</v>
      </c>
      <c r="BG146" s="73"/>
      <c r="BK146" s="15">
        <f t="shared" si="40"/>
        <v>149.71</v>
      </c>
      <c r="BL146" s="15">
        <f t="shared" si="41"/>
        <v>116.45</v>
      </c>
      <c r="BM146" s="15">
        <f t="shared" si="42"/>
        <v>149.71</v>
      </c>
      <c r="BO146" s="83">
        <v>117</v>
      </c>
      <c r="BP146" s="15">
        <f t="shared" si="43"/>
        <v>132.3504</v>
      </c>
      <c r="BQ146" s="95">
        <f t="shared" si="44"/>
        <v>132.35</v>
      </c>
      <c r="HR146" s="16"/>
      <c r="HS146" s="16"/>
      <c r="HT146" s="16"/>
      <c r="HU146" s="16"/>
      <c r="HV146" s="16"/>
    </row>
    <row r="147" spans="1:230" s="15" customFormat="1" ht="60.75" customHeight="1">
      <c r="A147" s="64">
        <v>135</v>
      </c>
      <c r="B147" s="79" t="s">
        <v>479</v>
      </c>
      <c r="C147" s="72" t="s">
        <v>185</v>
      </c>
      <c r="D147" s="105">
        <v>27</v>
      </c>
      <c r="E147" s="101" t="s">
        <v>248</v>
      </c>
      <c r="F147" s="71">
        <v>969.44</v>
      </c>
      <c r="G147" s="57"/>
      <c r="H147" s="47"/>
      <c r="I147" s="46" t="s">
        <v>39</v>
      </c>
      <c r="J147" s="48">
        <f t="shared" si="36"/>
        <v>1</v>
      </c>
      <c r="K147" s="49" t="s">
        <v>64</v>
      </c>
      <c r="L147" s="49" t="s">
        <v>7</v>
      </c>
      <c r="M147" s="58"/>
      <c r="N147" s="57"/>
      <c r="O147" s="57"/>
      <c r="P147" s="59"/>
      <c r="Q147" s="57"/>
      <c r="R147" s="57"/>
      <c r="S147" s="59"/>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3"/>
      <c r="AY147" s="53"/>
      <c r="AZ147" s="53"/>
      <c r="BA147" s="60">
        <f t="shared" si="37"/>
        <v>26174.88</v>
      </c>
      <c r="BB147" s="61">
        <f t="shared" si="38"/>
        <v>26174.88</v>
      </c>
      <c r="BC147" s="56" t="str">
        <f t="shared" si="39"/>
        <v>INR  Twenty Six Thousand One Hundred &amp; Seventy Four  and Paise Eighty Eight Only</v>
      </c>
      <c r="BD147" s="70">
        <v>1665</v>
      </c>
      <c r="BE147" s="73">
        <f t="shared" si="30"/>
        <v>1883.45</v>
      </c>
      <c r="BF147" s="73">
        <f t="shared" si="31"/>
        <v>44955</v>
      </c>
      <c r="BG147" s="73"/>
      <c r="BK147" s="15">
        <f t="shared" si="40"/>
        <v>1096.63</v>
      </c>
      <c r="BL147" s="15">
        <f t="shared" si="41"/>
        <v>149.71</v>
      </c>
      <c r="BM147" s="15">
        <f t="shared" si="42"/>
        <v>1096.63</v>
      </c>
      <c r="BO147" s="83">
        <v>857</v>
      </c>
      <c r="BP147" s="15">
        <f t="shared" si="43"/>
        <v>969.4384</v>
      </c>
      <c r="BQ147" s="95">
        <f t="shared" si="44"/>
        <v>969.44</v>
      </c>
      <c r="HR147" s="16"/>
      <c r="HS147" s="16"/>
      <c r="HT147" s="16"/>
      <c r="HU147" s="16"/>
      <c r="HV147" s="16"/>
    </row>
    <row r="148" spans="1:230" s="15" customFormat="1" ht="60" customHeight="1">
      <c r="A148" s="64">
        <v>136</v>
      </c>
      <c r="B148" s="79" t="s">
        <v>480</v>
      </c>
      <c r="C148" s="72" t="s">
        <v>186</v>
      </c>
      <c r="D148" s="105">
        <v>76</v>
      </c>
      <c r="E148" s="101" t="s">
        <v>248</v>
      </c>
      <c r="F148" s="71">
        <v>609.72</v>
      </c>
      <c r="G148" s="57"/>
      <c r="H148" s="47"/>
      <c r="I148" s="46" t="s">
        <v>39</v>
      </c>
      <c r="J148" s="48">
        <f t="shared" si="36"/>
        <v>1</v>
      </c>
      <c r="K148" s="49" t="s">
        <v>64</v>
      </c>
      <c r="L148" s="49" t="s">
        <v>7</v>
      </c>
      <c r="M148" s="58"/>
      <c r="N148" s="57"/>
      <c r="O148" s="57"/>
      <c r="P148" s="59"/>
      <c r="Q148" s="57"/>
      <c r="R148" s="57"/>
      <c r="S148" s="59"/>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3"/>
      <c r="AY148" s="53"/>
      <c r="AZ148" s="53"/>
      <c r="BA148" s="60">
        <f t="shared" si="37"/>
        <v>46338.72</v>
      </c>
      <c r="BB148" s="61">
        <f t="shared" si="38"/>
        <v>46338.72</v>
      </c>
      <c r="BC148" s="56" t="str">
        <f t="shared" si="39"/>
        <v>INR  Forty Six Thousand Three Hundred &amp; Thirty Eight  and Paise Seventy Two Only</v>
      </c>
      <c r="BD148" s="70">
        <v>99</v>
      </c>
      <c r="BE148" s="73">
        <f t="shared" si="30"/>
        <v>111.99</v>
      </c>
      <c r="BF148" s="73">
        <f t="shared" si="31"/>
        <v>7524</v>
      </c>
      <c r="BG148" s="73"/>
      <c r="BK148" s="15">
        <f t="shared" si="40"/>
        <v>689.72</v>
      </c>
      <c r="BL148" s="15">
        <f t="shared" si="41"/>
        <v>1096.63</v>
      </c>
      <c r="BM148" s="15">
        <f t="shared" si="42"/>
        <v>689.72</v>
      </c>
      <c r="BO148" s="83">
        <v>539</v>
      </c>
      <c r="BP148" s="15">
        <f t="shared" si="43"/>
        <v>609.7168</v>
      </c>
      <c r="BQ148" s="95">
        <f t="shared" si="44"/>
        <v>609.72</v>
      </c>
      <c r="HR148" s="16"/>
      <c r="HS148" s="16"/>
      <c r="HT148" s="16"/>
      <c r="HU148" s="16"/>
      <c r="HV148" s="16"/>
    </row>
    <row r="149" spans="1:230" s="15" customFormat="1" ht="63" customHeight="1">
      <c r="A149" s="64">
        <v>137</v>
      </c>
      <c r="B149" s="79" t="s">
        <v>481</v>
      </c>
      <c r="C149" s="72" t="s">
        <v>187</v>
      </c>
      <c r="D149" s="105">
        <v>75</v>
      </c>
      <c r="E149" s="101" t="s">
        <v>248</v>
      </c>
      <c r="F149" s="71">
        <v>557.68</v>
      </c>
      <c r="G149" s="57"/>
      <c r="H149" s="47"/>
      <c r="I149" s="46" t="s">
        <v>39</v>
      </c>
      <c r="J149" s="48">
        <f t="shared" si="36"/>
        <v>1</v>
      </c>
      <c r="K149" s="49" t="s">
        <v>64</v>
      </c>
      <c r="L149" s="49" t="s">
        <v>7</v>
      </c>
      <c r="M149" s="58"/>
      <c r="N149" s="57"/>
      <c r="O149" s="57"/>
      <c r="P149" s="59"/>
      <c r="Q149" s="57"/>
      <c r="R149" s="57"/>
      <c r="S149" s="59"/>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3"/>
      <c r="AY149" s="53"/>
      <c r="AZ149" s="53"/>
      <c r="BA149" s="60">
        <f t="shared" si="37"/>
        <v>41826</v>
      </c>
      <c r="BB149" s="61">
        <f t="shared" si="38"/>
        <v>41826</v>
      </c>
      <c r="BC149" s="56" t="str">
        <f t="shared" si="39"/>
        <v>INR  Forty One Thousand Eight Hundred &amp; Twenty Six  Only</v>
      </c>
      <c r="BD149" s="70">
        <v>74</v>
      </c>
      <c r="BE149" s="73">
        <f t="shared" si="30"/>
        <v>83.71</v>
      </c>
      <c r="BF149" s="73">
        <f t="shared" si="31"/>
        <v>5550</v>
      </c>
      <c r="BG149" s="73"/>
      <c r="BK149" s="15">
        <f t="shared" si="40"/>
        <v>630.85</v>
      </c>
      <c r="BL149" s="15">
        <f t="shared" si="41"/>
        <v>689.72</v>
      </c>
      <c r="BM149" s="15">
        <f t="shared" si="42"/>
        <v>630.85</v>
      </c>
      <c r="BO149" s="83">
        <v>493</v>
      </c>
      <c r="BP149" s="15">
        <f t="shared" si="43"/>
        <v>557.6816</v>
      </c>
      <c r="BQ149" s="95">
        <f t="shared" si="44"/>
        <v>557.68</v>
      </c>
      <c r="HR149" s="16"/>
      <c r="HS149" s="16"/>
      <c r="HT149" s="16"/>
      <c r="HU149" s="16"/>
      <c r="HV149" s="16"/>
    </row>
    <row r="150" spans="1:230" s="15" customFormat="1" ht="48.75" customHeight="1">
      <c r="A150" s="64">
        <v>138</v>
      </c>
      <c r="B150" s="79" t="s">
        <v>482</v>
      </c>
      <c r="C150" s="72" t="s">
        <v>188</v>
      </c>
      <c r="D150" s="105">
        <v>55</v>
      </c>
      <c r="E150" s="101" t="s">
        <v>248</v>
      </c>
      <c r="F150" s="71">
        <v>921.93</v>
      </c>
      <c r="G150" s="57"/>
      <c r="H150" s="47"/>
      <c r="I150" s="46" t="s">
        <v>39</v>
      </c>
      <c r="J150" s="48">
        <f t="shared" si="36"/>
        <v>1</v>
      </c>
      <c r="K150" s="49" t="s">
        <v>64</v>
      </c>
      <c r="L150" s="49" t="s">
        <v>7</v>
      </c>
      <c r="M150" s="58"/>
      <c r="N150" s="57"/>
      <c r="O150" s="57"/>
      <c r="P150" s="59"/>
      <c r="Q150" s="57"/>
      <c r="R150" s="57"/>
      <c r="S150" s="59"/>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3"/>
      <c r="AY150" s="53"/>
      <c r="AZ150" s="53"/>
      <c r="BA150" s="60">
        <f t="shared" si="37"/>
        <v>50706.15</v>
      </c>
      <c r="BB150" s="61">
        <f t="shared" si="38"/>
        <v>50706.15</v>
      </c>
      <c r="BC150" s="56" t="str">
        <f t="shared" si="39"/>
        <v>INR  Fifty Thousand Seven Hundred &amp; Six  and Paise Fifteen Only</v>
      </c>
      <c r="BD150" s="70">
        <v>103</v>
      </c>
      <c r="BE150" s="73">
        <f t="shared" si="30"/>
        <v>116.51</v>
      </c>
      <c r="BF150" s="73">
        <f t="shared" si="31"/>
        <v>5665</v>
      </c>
      <c r="BG150" s="73"/>
      <c r="BK150" s="15">
        <f t="shared" si="40"/>
        <v>1042.89</v>
      </c>
      <c r="BL150" s="15">
        <f t="shared" si="41"/>
        <v>630.85</v>
      </c>
      <c r="BM150" s="15">
        <f t="shared" si="42"/>
        <v>1042.89</v>
      </c>
      <c r="BO150" s="83">
        <v>815</v>
      </c>
      <c r="BP150" s="15">
        <f t="shared" si="43"/>
        <v>921.928</v>
      </c>
      <c r="BQ150" s="95">
        <f t="shared" si="44"/>
        <v>921.93</v>
      </c>
      <c r="HR150" s="16"/>
      <c r="HS150" s="16"/>
      <c r="HT150" s="16"/>
      <c r="HU150" s="16"/>
      <c r="HV150" s="16"/>
    </row>
    <row r="151" spans="1:230" s="15" customFormat="1" ht="63.75" customHeight="1">
      <c r="A151" s="64">
        <v>139</v>
      </c>
      <c r="B151" s="79" t="s">
        <v>265</v>
      </c>
      <c r="C151" s="72" t="s">
        <v>189</v>
      </c>
      <c r="D151" s="105">
        <v>27</v>
      </c>
      <c r="E151" s="101" t="s">
        <v>248</v>
      </c>
      <c r="F151" s="71">
        <v>693.43</v>
      </c>
      <c r="G151" s="57"/>
      <c r="H151" s="47"/>
      <c r="I151" s="46" t="s">
        <v>39</v>
      </c>
      <c r="J151" s="48">
        <f t="shared" si="36"/>
        <v>1</v>
      </c>
      <c r="K151" s="49" t="s">
        <v>64</v>
      </c>
      <c r="L151" s="49" t="s">
        <v>7</v>
      </c>
      <c r="M151" s="58"/>
      <c r="N151" s="57"/>
      <c r="O151" s="57"/>
      <c r="P151" s="59"/>
      <c r="Q151" s="57"/>
      <c r="R151" s="57"/>
      <c r="S151" s="59"/>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3"/>
      <c r="AY151" s="53"/>
      <c r="AZ151" s="53"/>
      <c r="BA151" s="60">
        <f t="shared" si="37"/>
        <v>18722.61</v>
      </c>
      <c r="BB151" s="61">
        <f t="shared" si="38"/>
        <v>18722.61</v>
      </c>
      <c r="BC151" s="56" t="str">
        <f t="shared" si="39"/>
        <v>INR  Eighteen Thousand Seven Hundred &amp; Twenty Two  and Paise Sixty One Only</v>
      </c>
      <c r="BD151" s="70">
        <v>1081</v>
      </c>
      <c r="BE151" s="73">
        <f t="shared" si="30"/>
        <v>1222.83</v>
      </c>
      <c r="BF151" s="73">
        <f t="shared" si="31"/>
        <v>29187</v>
      </c>
      <c r="BG151" s="73"/>
      <c r="BK151" s="15">
        <f t="shared" si="40"/>
        <v>784.41</v>
      </c>
      <c r="BL151" s="15">
        <f t="shared" si="41"/>
        <v>1042.89</v>
      </c>
      <c r="BM151" s="15">
        <f t="shared" si="42"/>
        <v>784.41</v>
      </c>
      <c r="BO151" s="83">
        <v>613</v>
      </c>
      <c r="BP151" s="15">
        <f t="shared" si="43"/>
        <v>693.4256</v>
      </c>
      <c r="BQ151" s="95">
        <f t="shared" si="44"/>
        <v>693.43</v>
      </c>
      <c r="HR151" s="16"/>
      <c r="HS151" s="16"/>
      <c r="HT151" s="16"/>
      <c r="HU151" s="16"/>
      <c r="HV151" s="16"/>
    </row>
    <row r="152" spans="1:230" s="15" customFormat="1" ht="81" customHeight="1">
      <c r="A152" s="64">
        <v>140</v>
      </c>
      <c r="B152" s="79" t="s">
        <v>483</v>
      </c>
      <c r="C152" s="72" t="s">
        <v>190</v>
      </c>
      <c r="D152" s="105">
        <v>16</v>
      </c>
      <c r="E152" s="101" t="s">
        <v>248</v>
      </c>
      <c r="F152" s="71">
        <v>511.3</v>
      </c>
      <c r="G152" s="57"/>
      <c r="H152" s="47"/>
      <c r="I152" s="46" t="s">
        <v>39</v>
      </c>
      <c r="J152" s="48">
        <f t="shared" si="36"/>
        <v>1</v>
      </c>
      <c r="K152" s="49" t="s">
        <v>64</v>
      </c>
      <c r="L152" s="49" t="s">
        <v>7</v>
      </c>
      <c r="M152" s="58"/>
      <c r="N152" s="57"/>
      <c r="O152" s="57"/>
      <c r="P152" s="59"/>
      <c r="Q152" s="57"/>
      <c r="R152" s="57"/>
      <c r="S152" s="59"/>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3"/>
      <c r="AY152" s="53"/>
      <c r="AZ152" s="53"/>
      <c r="BA152" s="60">
        <f t="shared" si="37"/>
        <v>8180.8</v>
      </c>
      <c r="BB152" s="61">
        <f t="shared" si="38"/>
        <v>8180.8</v>
      </c>
      <c r="BC152" s="56" t="str">
        <f t="shared" si="39"/>
        <v>INR  Eight Thousand One Hundred &amp; Eighty  and Paise Eighty Only</v>
      </c>
      <c r="BD152" s="70">
        <v>378</v>
      </c>
      <c r="BE152" s="73">
        <f t="shared" si="30"/>
        <v>427.59</v>
      </c>
      <c r="BF152" s="73">
        <f t="shared" si="31"/>
        <v>6048</v>
      </c>
      <c r="BG152" s="73"/>
      <c r="BK152" s="15">
        <f t="shared" si="40"/>
        <v>578.38</v>
      </c>
      <c r="BL152" s="15">
        <f t="shared" si="41"/>
        <v>784.41</v>
      </c>
      <c r="BM152" s="15">
        <f t="shared" si="42"/>
        <v>578.38</v>
      </c>
      <c r="BO152" s="83">
        <v>452</v>
      </c>
      <c r="BP152" s="15">
        <f t="shared" si="43"/>
        <v>511.3024</v>
      </c>
      <c r="BQ152" s="95">
        <f t="shared" si="44"/>
        <v>511.3</v>
      </c>
      <c r="HR152" s="16"/>
      <c r="HS152" s="16"/>
      <c r="HT152" s="16"/>
      <c r="HU152" s="16"/>
      <c r="HV152" s="16"/>
    </row>
    <row r="153" spans="1:230" s="15" customFormat="1" ht="63.75" customHeight="1">
      <c r="A153" s="64">
        <v>141</v>
      </c>
      <c r="B153" s="79" t="s">
        <v>484</v>
      </c>
      <c r="C153" s="72" t="s">
        <v>191</v>
      </c>
      <c r="D153" s="105">
        <v>28</v>
      </c>
      <c r="E153" s="101" t="s">
        <v>248</v>
      </c>
      <c r="F153" s="71">
        <v>1415.13</v>
      </c>
      <c r="G153" s="57"/>
      <c r="H153" s="47"/>
      <c r="I153" s="46" t="s">
        <v>39</v>
      </c>
      <c r="J153" s="48">
        <f t="shared" si="36"/>
        <v>1</v>
      </c>
      <c r="K153" s="49" t="s">
        <v>64</v>
      </c>
      <c r="L153" s="49" t="s">
        <v>7</v>
      </c>
      <c r="M153" s="58"/>
      <c r="N153" s="57"/>
      <c r="O153" s="57"/>
      <c r="P153" s="59"/>
      <c r="Q153" s="57"/>
      <c r="R153" s="57"/>
      <c r="S153" s="59"/>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3"/>
      <c r="AY153" s="53"/>
      <c r="AZ153" s="53"/>
      <c r="BA153" s="60">
        <f t="shared" si="37"/>
        <v>39623.64</v>
      </c>
      <c r="BB153" s="61">
        <f t="shared" si="38"/>
        <v>39623.64</v>
      </c>
      <c r="BC153" s="56" t="str">
        <f t="shared" si="39"/>
        <v>INR  Thirty Nine Thousand Six Hundred &amp; Twenty Three  and Paise Sixty Four Only</v>
      </c>
      <c r="BD153" s="70">
        <v>46</v>
      </c>
      <c r="BE153" s="73">
        <f t="shared" si="30"/>
        <v>52.04</v>
      </c>
      <c r="BF153" s="73">
        <f t="shared" si="31"/>
        <v>1288</v>
      </c>
      <c r="BG153" s="73"/>
      <c r="BK153" s="15">
        <f t="shared" si="40"/>
        <v>1600.8</v>
      </c>
      <c r="BL153" s="15">
        <f t="shared" si="41"/>
        <v>578.38</v>
      </c>
      <c r="BM153" s="15">
        <f t="shared" si="42"/>
        <v>1600.8</v>
      </c>
      <c r="BO153" s="83">
        <v>1251</v>
      </c>
      <c r="BP153" s="15">
        <f t="shared" si="43"/>
        <v>1415.1312</v>
      </c>
      <c r="BQ153" s="95">
        <f t="shared" si="44"/>
        <v>1415.13</v>
      </c>
      <c r="HR153" s="16"/>
      <c r="HS153" s="16"/>
      <c r="HT153" s="16"/>
      <c r="HU153" s="16"/>
      <c r="HV153" s="16"/>
    </row>
    <row r="154" spans="1:230" s="15" customFormat="1" ht="54.75" customHeight="1">
      <c r="A154" s="64">
        <v>142</v>
      </c>
      <c r="B154" s="79" t="s">
        <v>485</v>
      </c>
      <c r="C154" s="72" t="s">
        <v>192</v>
      </c>
      <c r="D154" s="105">
        <v>40</v>
      </c>
      <c r="E154" s="101" t="s">
        <v>248</v>
      </c>
      <c r="F154" s="71">
        <v>486.42</v>
      </c>
      <c r="G154" s="57"/>
      <c r="H154" s="47"/>
      <c r="I154" s="46" t="s">
        <v>39</v>
      </c>
      <c r="J154" s="48">
        <f t="shared" si="36"/>
        <v>1</v>
      </c>
      <c r="K154" s="49" t="s">
        <v>64</v>
      </c>
      <c r="L154" s="49" t="s">
        <v>7</v>
      </c>
      <c r="M154" s="58"/>
      <c r="N154" s="57"/>
      <c r="O154" s="57"/>
      <c r="P154" s="59"/>
      <c r="Q154" s="57"/>
      <c r="R154" s="57"/>
      <c r="S154" s="59"/>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3"/>
      <c r="AY154" s="53"/>
      <c r="AZ154" s="53"/>
      <c r="BA154" s="60">
        <f t="shared" si="37"/>
        <v>19456.8</v>
      </c>
      <c r="BB154" s="61">
        <f t="shared" si="38"/>
        <v>19456.8</v>
      </c>
      <c r="BC154" s="56" t="str">
        <f t="shared" si="39"/>
        <v>INR  Nineteen Thousand Four Hundred &amp; Fifty Six  and Paise Eighty Only</v>
      </c>
      <c r="BD154" s="70">
        <v>1357</v>
      </c>
      <c r="BE154" s="73">
        <f aca="true" t="shared" si="45" ref="BE154:BE197">BD154*1.12*1.01</f>
        <v>1535.04</v>
      </c>
      <c r="BF154" s="73">
        <f aca="true" t="shared" si="46" ref="BF154:BF197">D154*BD154</f>
        <v>54280</v>
      </c>
      <c r="BG154" s="73"/>
      <c r="BK154" s="15">
        <f t="shared" si="40"/>
        <v>550.24</v>
      </c>
      <c r="BL154" s="15">
        <f t="shared" si="41"/>
        <v>1600.8</v>
      </c>
      <c r="BM154" s="15">
        <f t="shared" si="42"/>
        <v>550.24</v>
      </c>
      <c r="BO154" s="83">
        <v>430</v>
      </c>
      <c r="BP154" s="15">
        <f t="shared" si="43"/>
        <v>486.416</v>
      </c>
      <c r="BQ154" s="95">
        <f t="shared" si="44"/>
        <v>486.42</v>
      </c>
      <c r="HR154" s="16"/>
      <c r="HS154" s="16"/>
      <c r="HT154" s="16"/>
      <c r="HU154" s="16"/>
      <c r="HV154" s="16"/>
    </row>
    <row r="155" spans="1:230" s="15" customFormat="1" ht="50.25" customHeight="1">
      <c r="A155" s="64">
        <v>143</v>
      </c>
      <c r="B155" s="79" t="s">
        <v>602</v>
      </c>
      <c r="C155" s="72" t="s">
        <v>193</v>
      </c>
      <c r="D155" s="105">
        <v>18</v>
      </c>
      <c r="E155" s="101" t="s">
        <v>248</v>
      </c>
      <c r="F155" s="71">
        <v>237.55</v>
      </c>
      <c r="G155" s="57"/>
      <c r="H155" s="47"/>
      <c r="I155" s="46" t="s">
        <v>39</v>
      </c>
      <c r="J155" s="48">
        <f t="shared" si="36"/>
        <v>1</v>
      </c>
      <c r="K155" s="49" t="s">
        <v>64</v>
      </c>
      <c r="L155" s="49" t="s">
        <v>7</v>
      </c>
      <c r="M155" s="58"/>
      <c r="N155" s="57"/>
      <c r="O155" s="57"/>
      <c r="P155" s="59"/>
      <c r="Q155" s="57"/>
      <c r="R155" s="57"/>
      <c r="S155" s="59"/>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3"/>
      <c r="AY155" s="53"/>
      <c r="AZ155" s="53"/>
      <c r="BA155" s="60">
        <f t="shared" si="37"/>
        <v>4275.9</v>
      </c>
      <c r="BB155" s="61">
        <f t="shared" si="38"/>
        <v>4275.9</v>
      </c>
      <c r="BC155" s="56" t="str">
        <f t="shared" si="39"/>
        <v>INR  Four Thousand Two Hundred &amp; Seventy Five  and Paise Ninety Only</v>
      </c>
      <c r="BD155" s="70">
        <v>589</v>
      </c>
      <c r="BE155" s="73">
        <f t="shared" si="45"/>
        <v>666.28</v>
      </c>
      <c r="BF155" s="73">
        <f t="shared" si="46"/>
        <v>10602</v>
      </c>
      <c r="BG155" s="73"/>
      <c r="BK155" s="15">
        <f t="shared" si="40"/>
        <v>268.72</v>
      </c>
      <c r="BL155" s="15">
        <f t="shared" si="41"/>
        <v>550.24</v>
      </c>
      <c r="BM155" s="15">
        <f t="shared" si="42"/>
        <v>268.72</v>
      </c>
      <c r="BO155" s="83">
        <v>210</v>
      </c>
      <c r="BP155" s="15">
        <f t="shared" si="43"/>
        <v>237.552</v>
      </c>
      <c r="BQ155" s="95">
        <f t="shared" si="44"/>
        <v>237.55</v>
      </c>
      <c r="HR155" s="16"/>
      <c r="HS155" s="16"/>
      <c r="HT155" s="16"/>
      <c r="HU155" s="16"/>
      <c r="HV155" s="16"/>
    </row>
    <row r="156" spans="1:230" s="15" customFormat="1" ht="43.5" customHeight="1">
      <c r="A156" s="64">
        <v>144</v>
      </c>
      <c r="B156" s="79" t="s">
        <v>486</v>
      </c>
      <c r="C156" s="72" t="s">
        <v>194</v>
      </c>
      <c r="D156" s="105">
        <v>43</v>
      </c>
      <c r="E156" s="101" t="s">
        <v>248</v>
      </c>
      <c r="F156" s="71">
        <v>152.71</v>
      </c>
      <c r="G156" s="57"/>
      <c r="H156" s="47"/>
      <c r="I156" s="46" t="s">
        <v>39</v>
      </c>
      <c r="J156" s="48">
        <f t="shared" si="36"/>
        <v>1</v>
      </c>
      <c r="K156" s="49" t="s">
        <v>64</v>
      </c>
      <c r="L156" s="49" t="s">
        <v>7</v>
      </c>
      <c r="M156" s="58"/>
      <c r="N156" s="57"/>
      <c r="O156" s="57"/>
      <c r="P156" s="59"/>
      <c r="Q156" s="57"/>
      <c r="R156" s="57"/>
      <c r="S156" s="59"/>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3"/>
      <c r="AY156" s="53"/>
      <c r="AZ156" s="53"/>
      <c r="BA156" s="60">
        <f t="shared" si="37"/>
        <v>6566.53</v>
      </c>
      <c r="BB156" s="61">
        <f t="shared" si="38"/>
        <v>6566.53</v>
      </c>
      <c r="BC156" s="56" t="str">
        <f t="shared" si="39"/>
        <v>INR  Six Thousand Five Hundred &amp; Sixty Six  and Paise Fifty Three Only</v>
      </c>
      <c r="BD156" s="70">
        <v>18</v>
      </c>
      <c r="BE156" s="73">
        <f t="shared" si="45"/>
        <v>20.36</v>
      </c>
      <c r="BF156" s="73">
        <f t="shared" si="46"/>
        <v>774</v>
      </c>
      <c r="BG156" s="73"/>
      <c r="BK156" s="15">
        <f t="shared" si="40"/>
        <v>172.75</v>
      </c>
      <c r="BL156" s="15">
        <f t="shared" si="41"/>
        <v>268.72</v>
      </c>
      <c r="BM156" s="15">
        <f t="shared" si="42"/>
        <v>172.75</v>
      </c>
      <c r="BO156" s="83">
        <v>135</v>
      </c>
      <c r="BP156" s="15">
        <f t="shared" si="43"/>
        <v>152.712</v>
      </c>
      <c r="BQ156" s="95">
        <f t="shared" si="44"/>
        <v>152.71</v>
      </c>
      <c r="HR156" s="16"/>
      <c r="HS156" s="16"/>
      <c r="HT156" s="16"/>
      <c r="HU156" s="16"/>
      <c r="HV156" s="16"/>
    </row>
    <row r="157" spans="1:230" s="15" customFormat="1" ht="42.75" customHeight="1">
      <c r="A157" s="64">
        <v>145</v>
      </c>
      <c r="B157" s="79" t="s">
        <v>487</v>
      </c>
      <c r="C157" s="72" t="s">
        <v>195</v>
      </c>
      <c r="D157" s="105">
        <v>18</v>
      </c>
      <c r="E157" s="101" t="s">
        <v>248</v>
      </c>
      <c r="F157" s="71">
        <v>252.26</v>
      </c>
      <c r="G157" s="57"/>
      <c r="H157" s="47"/>
      <c r="I157" s="46" t="s">
        <v>39</v>
      </c>
      <c r="J157" s="48">
        <f t="shared" si="36"/>
        <v>1</v>
      </c>
      <c r="K157" s="49" t="s">
        <v>64</v>
      </c>
      <c r="L157" s="49" t="s">
        <v>7</v>
      </c>
      <c r="M157" s="58"/>
      <c r="N157" s="57"/>
      <c r="O157" s="57"/>
      <c r="P157" s="59"/>
      <c r="Q157" s="57"/>
      <c r="R157" s="57"/>
      <c r="S157" s="59"/>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3"/>
      <c r="AY157" s="53"/>
      <c r="AZ157" s="53"/>
      <c r="BA157" s="60">
        <f t="shared" si="37"/>
        <v>4540.68</v>
      </c>
      <c r="BB157" s="61">
        <f t="shared" si="38"/>
        <v>4540.68</v>
      </c>
      <c r="BC157" s="56" t="str">
        <f t="shared" si="39"/>
        <v>INR  Four Thousand Five Hundred &amp; Forty  and Paise Sixty Eight Only</v>
      </c>
      <c r="BD157" s="70">
        <v>408</v>
      </c>
      <c r="BE157" s="73">
        <f t="shared" si="45"/>
        <v>461.53</v>
      </c>
      <c r="BF157" s="73">
        <f t="shared" si="46"/>
        <v>7344</v>
      </c>
      <c r="BG157" s="73"/>
      <c r="BK157" s="15">
        <f t="shared" si="40"/>
        <v>285.36</v>
      </c>
      <c r="BL157" s="15">
        <f t="shared" si="41"/>
        <v>172.75</v>
      </c>
      <c r="BM157" s="15">
        <f t="shared" si="42"/>
        <v>285.36</v>
      </c>
      <c r="BO157" s="83">
        <v>223</v>
      </c>
      <c r="BP157" s="15">
        <f t="shared" si="43"/>
        <v>252.2576</v>
      </c>
      <c r="BQ157" s="95">
        <f t="shared" si="44"/>
        <v>252.26</v>
      </c>
      <c r="HR157" s="16"/>
      <c r="HS157" s="16"/>
      <c r="HT157" s="16"/>
      <c r="HU157" s="16"/>
      <c r="HV157" s="16"/>
    </row>
    <row r="158" spans="1:230" s="15" customFormat="1" ht="44.25" customHeight="1">
      <c r="A158" s="64">
        <v>146</v>
      </c>
      <c r="B158" s="79" t="s">
        <v>488</v>
      </c>
      <c r="C158" s="72" t="s">
        <v>196</v>
      </c>
      <c r="D158" s="105">
        <v>63</v>
      </c>
      <c r="E158" s="101" t="s">
        <v>248</v>
      </c>
      <c r="F158" s="71">
        <v>96.15</v>
      </c>
      <c r="G158" s="57"/>
      <c r="H158" s="47"/>
      <c r="I158" s="46" t="s">
        <v>39</v>
      </c>
      <c r="J158" s="48">
        <f t="shared" si="36"/>
        <v>1</v>
      </c>
      <c r="K158" s="49" t="s">
        <v>64</v>
      </c>
      <c r="L158" s="49" t="s">
        <v>7</v>
      </c>
      <c r="M158" s="58"/>
      <c r="N158" s="57"/>
      <c r="O158" s="57"/>
      <c r="P158" s="59"/>
      <c r="Q158" s="57"/>
      <c r="R158" s="57"/>
      <c r="S158" s="59"/>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3"/>
      <c r="AY158" s="53"/>
      <c r="AZ158" s="53"/>
      <c r="BA158" s="60">
        <f t="shared" si="37"/>
        <v>6057.45</v>
      </c>
      <c r="BB158" s="61">
        <f t="shared" si="38"/>
        <v>6057.45</v>
      </c>
      <c r="BC158" s="56" t="str">
        <f t="shared" si="39"/>
        <v>INR  Six Thousand  &amp;Fifty Seven  and Paise Forty Five Only</v>
      </c>
      <c r="BD158" s="70">
        <v>599</v>
      </c>
      <c r="BE158" s="73">
        <f t="shared" si="45"/>
        <v>677.59</v>
      </c>
      <c r="BF158" s="73">
        <f t="shared" si="46"/>
        <v>37737</v>
      </c>
      <c r="BG158" s="73"/>
      <c r="BK158" s="15">
        <f t="shared" si="40"/>
        <v>108.76</v>
      </c>
      <c r="BL158" s="15">
        <f t="shared" si="41"/>
        <v>285.36</v>
      </c>
      <c r="BM158" s="15">
        <f t="shared" si="42"/>
        <v>108.76</v>
      </c>
      <c r="BO158" s="83">
        <v>85</v>
      </c>
      <c r="BP158" s="15">
        <f t="shared" si="43"/>
        <v>96.152</v>
      </c>
      <c r="BQ158" s="95">
        <f t="shared" si="44"/>
        <v>96.15</v>
      </c>
      <c r="HR158" s="16"/>
      <c r="HS158" s="16"/>
      <c r="HT158" s="16"/>
      <c r="HU158" s="16"/>
      <c r="HV158" s="16"/>
    </row>
    <row r="159" spans="1:230" s="15" customFormat="1" ht="42.75" customHeight="1">
      <c r="A159" s="64">
        <v>147</v>
      </c>
      <c r="B159" s="79" t="s">
        <v>489</v>
      </c>
      <c r="C159" s="72" t="s">
        <v>197</v>
      </c>
      <c r="D159" s="105">
        <v>20</v>
      </c>
      <c r="E159" s="101" t="s">
        <v>248</v>
      </c>
      <c r="F159" s="71">
        <v>115.38</v>
      </c>
      <c r="G159" s="57"/>
      <c r="H159" s="47"/>
      <c r="I159" s="46" t="s">
        <v>39</v>
      </c>
      <c r="J159" s="48">
        <f t="shared" si="36"/>
        <v>1</v>
      </c>
      <c r="K159" s="49" t="s">
        <v>64</v>
      </c>
      <c r="L159" s="49" t="s">
        <v>7</v>
      </c>
      <c r="M159" s="58"/>
      <c r="N159" s="57"/>
      <c r="O159" s="57"/>
      <c r="P159" s="59"/>
      <c r="Q159" s="57"/>
      <c r="R159" s="57"/>
      <c r="S159" s="59"/>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3"/>
      <c r="AY159" s="53"/>
      <c r="AZ159" s="53"/>
      <c r="BA159" s="60">
        <f t="shared" si="37"/>
        <v>2307.6</v>
      </c>
      <c r="BB159" s="61">
        <f t="shared" si="38"/>
        <v>2307.6</v>
      </c>
      <c r="BC159" s="56" t="str">
        <f t="shared" si="39"/>
        <v>INR  Two Thousand Three Hundred &amp; Seven  and Paise Sixty Only</v>
      </c>
      <c r="BD159" s="70">
        <v>384</v>
      </c>
      <c r="BE159" s="73">
        <f t="shared" si="45"/>
        <v>434.38</v>
      </c>
      <c r="BF159" s="73">
        <f t="shared" si="46"/>
        <v>7680</v>
      </c>
      <c r="BG159" s="73"/>
      <c r="BK159" s="15">
        <f t="shared" si="40"/>
        <v>130.52</v>
      </c>
      <c r="BL159" s="15">
        <f t="shared" si="41"/>
        <v>108.76</v>
      </c>
      <c r="BM159" s="15">
        <f t="shared" si="42"/>
        <v>130.52</v>
      </c>
      <c r="BO159" s="83">
        <v>102</v>
      </c>
      <c r="BP159" s="15">
        <f t="shared" si="43"/>
        <v>115.3824</v>
      </c>
      <c r="BQ159" s="95">
        <f t="shared" si="44"/>
        <v>115.38</v>
      </c>
      <c r="HR159" s="16"/>
      <c r="HS159" s="16"/>
      <c r="HT159" s="16"/>
      <c r="HU159" s="16"/>
      <c r="HV159" s="16"/>
    </row>
    <row r="160" spans="1:230" s="15" customFormat="1" ht="62.25" customHeight="1">
      <c r="A160" s="64">
        <v>148</v>
      </c>
      <c r="B160" s="79" t="s">
        <v>490</v>
      </c>
      <c r="C160" s="72" t="s">
        <v>198</v>
      </c>
      <c r="D160" s="105">
        <v>1</v>
      </c>
      <c r="E160" s="71" t="s">
        <v>248</v>
      </c>
      <c r="F160" s="71">
        <v>4284.99</v>
      </c>
      <c r="G160" s="57"/>
      <c r="H160" s="47"/>
      <c r="I160" s="46" t="s">
        <v>39</v>
      </c>
      <c r="J160" s="48">
        <f t="shared" si="36"/>
        <v>1</v>
      </c>
      <c r="K160" s="49" t="s">
        <v>64</v>
      </c>
      <c r="L160" s="49" t="s">
        <v>7</v>
      </c>
      <c r="M160" s="58"/>
      <c r="N160" s="57"/>
      <c r="O160" s="57"/>
      <c r="P160" s="59"/>
      <c r="Q160" s="57"/>
      <c r="R160" s="57"/>
      <c r="S160" s="59"/>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3"/>
      <c r="AY160" s="53"/>
      <c r="AZ160" s="53"/>
      <c r="BA160" s="60">
        <f t="shared" si="37"/>
        <v>4284.99</v>
      </c>
      <c r="BB160" s="61">
        <f t="shared" si="38"/>
        <v>4284.99</v>
      </c>
      <c r="BC160" s="56" t="str">
        <f t="shared" si="39"/>
        <v>INR  Four Thousand Two Hundred &amp; Eighty Four  and Paise Ninety Nine Only</v>
      </c>
      <c r="BD160" s="70">
        <v>292</v>
      </c>
      <c r="BE160" s="73">
        <f t="shared" si="45"/>
        <v>330.31</v>
      </c>
      <c r="BF160" s="73">
        <f t="shared" si="46"/>
        <v>292</v>
      </c>
      <c r="BG160" s="73"/>
      <c r="BK160" s="15">
        <f t="shared" si="40"/>
        <v>4847.18</v>
      </c>
      <c r="BL160" s="15">
        <f t="shared" si="41"/>
        <v>130.52</v>
      </c>
      <c r="BM160" s="15">
        <f t="shared" si="42"/>
        <v>4847.18</v>
      </c>
      <c r="BO160" s="83">
        <v>3788</v>
      </c>
      <c r="BP160" s="15">
        <f t="shared" si="43"/>
        <v>4284.9856</v>
      </c>
      <c r="BQ160" s="95">
        <f t="shared" si="44"/>
        <v>4284.99</v>
      </c>
      <c r="HR160" s="16"/>
      <c r="HS160" s="16"/>
      <c r="HT160" s="16"/>
      <c r="HU160" s="16"/>
      <c r="HV160" s="16"/>
    </row>
    <row r="161" spans="1:230" s="15" customFormat="1" ht="64.5" customHeight="1">
      <c r="A161" s="64">
        <v>149</v>
      </c>
      <c r="B161" s="79" t="s">
        <v>491</v>
      </c>
      <c r="C161" s="72" t="s">
        <v>199</v>
      </c>
      <c r="D161" s="105">
        <v>1</v>
      </c>
      <c r="E161" s="71" t="s">
        <v>248</v>
      </c>
      <c r="F161" s="71">
        <v>917.4</v>
      </c>
      <c r="G161" s="57"/>
      <c r="H161" s="47"/>
      <c r="I161" s="46" t="s">
        <v>39</v>
      </c>
      <c r="J161" s="48">
        <f t="shared" si="36"/>
        <v>1</v>
      </c>
      <c r="K161" s="49" t="s">
        <v>64</v>
      </c>
      <c r="L161" s="49" t="s">
        <v>7</v>
      </c>
      <c r="M161" s="58"/>
      <c r="N161" s="57"/>
      <c r="O161" s="57"/>
      <c r="P161" s="59"/>
      <c r="Q161" s="57"/>
      <c r="R161" s="57"/>
      <c r="S161" s="59"/>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3"/>
      <c r="AY161" s="53"/>
      <c r="AZ161" s="53"/>
      <c r="BA161" s="60">
        <f t="shared" si="37"/>
        <v>917.4</v>
      </c>
      <c r="BB161" s="61">
        <f t="shared" si="38"/>
        <v>917.4</v>
      </c>
      <c r="BC161" s="56" t="str">
        <f t="shared" si="39"/>
        <v>INR  Nine Hundred &amp; Seventeen  and Paise Forty Only</v>
      </c>
      <c r="BD161" s="70">
        <v>236</v>
      </c>
      <c r="BE161" s="73">
        <f t="shared" si="45"/>
        <v>266.96</v>
      </c>
      <c r="BF161" s="73">
        <f t="shared" si="46"/>
        <v>236</v>
      </c>
      <c r="BG161" s="73"/>
      <c r="BK161" s="15">
        <f t="shared" si="40"/>
        <v>1037.76</v>
      </c>
      <c r="BL161" s="15">
        <f t="shared" si="41"/>
        <v>4847.18</v>
      </c>
      <c r="BM161" s="15">
        <f t="shared" si="42"/>
        <v>1037.76</v>
      </c>
      <c r="BO161" s="83">
        <v>811</v>
      </c>
      <c r="BP161" s="15">
        <f t="shared" si="43"/>
        <v>917.4032</v>
      </c>
      <c r="BQ161" s="95">
        <f t="shared" si="44"/>
        <v>917.4</v>
      </c>
      <c r="HR161" s="16"/>
      <c r="HS161" s="16"/>
      <c r="HT161" s="16"/>
      <c r="HU161" s="16"/>
      <c r="HV161" s="16"/>
    </row>
    <row r="162" spans="1:230" s="15" customFormat="1" ht="72" customHeight="1">
      <c r="A162" s="64">
        <v>150</v>
      </c>
      <c r="B162" s="79" t="s">
        <v>269</v>
      </c>
      <c r="C162" s="72" t="s">
        <v>200</v>
      </c>
      <c r="D162" s="105">
        <v>260</v>
      </c>
      <c r="E162" s="101" t="s">
        <v>247</v>
      </c>
      <c r="F162" s="71">
        <v>330.31</v>
      </c>
      <c r="G162" s="57"/>
      <c r="H162" s="47"/>
      <c r="I162" s="46" t="s">
        <v>39</v>
      </c>
      <c r="J162" s="48">
        <f t="shared" si="36"/>
        <v>1</v>
      </c>
      <c r="K162" s="49" t="s">
        <v>64</v>
      </c>
      <c r="L162" s="49" t="s">
        <v>7</v>
      </c>
      <c r="M162" s="58"/>
      <c r="N162" s="57"/>
      <c r="O162" s="57"/>
      <c r="P162" s="59"/>
      <c r="Q162" s="57"/>
      <c r="R162" s="57"/>
      <c r="S162" s="59"/>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3"/>
      <c r="AY162" s="53"/>
      <c r="AZ162" s="53"/>
      <c r="BA162" s="60">
        <f t="shared" si="37"/>
        <v>85880.6</v>
      </c>
      <c r="BB162" s="61">
        <f t="shared" si="38"/>
        <v>85880.6</v>
      </c>
      <c r="BC162" s="56" t="str">
        <f t="shared" si="39"/>
        <v>INR  Eighty Five Thousand Eight Hundred &amp; Eighty  and Paise Sixty Only</v>
      </c>
      <c r="BD162" s="70">
        <v>129</v>
      </c>
      <c r="BE162" s="73">
        <f t="shared" si="45"/>
        <v>145.92</v>
      </c>
      <c r="BF162" s="73">
        <f t="shared" si="46"/>
        <v>33540</v>
      </c>
      <c r="BG162" s="73"/>
      <c r="BK162" s="15">
        <f t="shared" si="40"/>
        <v>373.65</v>
      </c>
      <c r="BL162" s="15">
        <f t="shared" si="41"/>
        <v>1037.76</v>
      </c>
      <c r="BM162" s="15">
        <f t="shared" si="42"/>
        <v>373.65</v>
      </c>
      <c r="BO162" s="83">
        <v>292</v>
      </c>
      <c r="BP162" s="15">
        <f t="shared" si="43"/>
        <v>330.3104</v>
      </c>
      <c r="BQ162" s="95">
        <f t="shared" si="44"/>
        <v>330.31</v>
      </c>
      <c r="HR162" s="16"/>
      <c r="HS162" s="16"/>
      <c r="HT162" s="16"/>
      <c r="HU162" s="16"/>
      <c r="HV162" s="16"/>
    </row>
    <row r="163" spans="1:230" s="15" customFormat="1" ht="72.75" customHeight="1">
      <c r="A163" s="64">
        <v>151</v>
      </c>
      <c r="B163" s="79" t="s">
        <v>492</v>
      </c>
      <c r="C163" s="72" t="s">
        <v>201</v>
      </c>
      <c r="D163" s="105">
        <v>40</v>
      </c>
      <c r="E163" s="101" t="s">
        <v>248</v>
      </c>
      <c r="F163" s="71">
        <v>220.58</v>
      </c>
      <c r="G163" s="57"/>
      <c r="H163" s="47"/>
      <c r="I163" s="46" t="s">
        <v>39</v>
      </c>
      <c r="J163" s="48">
        <f t="shared" si="36"/>
        <v>1</v>
      </c>
      <c r="K163" s="49" t="s">
        <v>64</v>
      </c>
      <c r="L163" s="49" t="s">
        <v>7</v>
      </c>
      <c r="M163" s="58"/>
      <c r="N163" s="57"/>
      <c r="O163" s="57"/>
      <c r="P163" s="59"/>
      <c r="Q163" s="57"/>
      <c r="R163" s="57"/>
      <c r="S163" s="59"/>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3"/>
      <c r="AY163" s="53"/>
      <c r="AZ163" s="53"/>
      <c r="BA163" s="60">
        <f t="shared" si="37"/>
        <v>8823.2</v>
      </c>
      <c r="BB163" s="61">
        <f t="shared" si="38"/>
        <v>8823.2</v>
      </c>
      <c r="BC163" s="56" t="str">
        <f t="shared" si="39"/>
        <v>INR  Eight Thousand Eight Hundred &amp; Twenty Three  and Paise Twenty Only</v>
      </c>
      <c r="BD163" s="70">
        <v>177</v>
      </c>
      <c r="BE163" s="73">
        <f t="shared" si="45"/>
        <v>200.22</v>
      </c>
      <c r="BF163" s="73">
        <f t="shared" si="46"/>
        <v>7080</v>
      </c>
      <c r="BG163" s="73"/>
      <c r="BK163" s="15">
        <f t="shared" si="40"/>
        <v>249.52</v>
      </c>
      <c r="BL163" s="15">
        <f t="shared" si="41"/>
        <v>373.65</v>
      </c>
      <c r="BM163" s="15">
        <f t="shared" si="42"/>
        <v>249.52</v>
      </c>
      <c r="BO163" s="83">
        <v>195</v>
      </c>
      <c r="BP163" s="15">
        <f t="shared" si="43"/>
        <v>220.584</v>
      </c>
      <c r="BQ163" s="95">
        <f t="shared" si="44"/>
        <v>220.58</v>
      </c>
      <c r="HR163" s="16"/>
      <c r="HS163" s="16"/>
      <c r="HT163" s="16"/>
      <c r="HU163" s="16"/>
      <c r="HV163" s="16"/>
    </row>
    <row r="164" spans="1:230" s="15" customFormat="1" ht="72" customHeight="1">
      <c r="A164" s="64">
        <v>152</v>
      </c>
      <c r="B164" s="79" t="s">
        <v>493</v>
      </c>
      <c r="C164" s="72" t="s">
        <v>202</v>
      </c>
      <c r="D164" s="105">
        <v>25</v>
      </c>
      <c r="E164" s="101" t="s">
        <v>248</v>
      </c>
      <c r="F164" s="71">
        <v>352.93</v>
      </c>
      <c r="G164" s="57"/>
      <c r="H164" s="47"/>
      <c r="I164" s="46" t="s">
        <v>39</v>
      </c>
      <c r="J164" s="48">
        <f t="shared" si="36"/>
        <v>1</v>
      </c>
      <c r="K164" s="49" t="s">
        <v>64</v>
      </c>
      <c r="L164" s="49" t="s">
        <v>7</v>
      </c>
      <c r="M164" s="58"/>
      <c r="N164" s="57"/>
      <c r="O164" s="57"/>
      <c r="P164" s="59"/>
      <c r="Q164" s="57"/>
      <c r="R164" s="57"/>
      <c r="S164" s="59"/>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3"/>
      <c r="AY164" s="53"/>
      <c r="AZ164" s="53"/>
      <c r="BA164" s="60">
        <f t="shared" si="37"/>
        <v>8823.25</v>
      </c>
      <c r="BB164" s="61">
        <f t="shared" si="38"/>
        <v>8823.25</v>
      </c>
      <c r="BC164" s="56" t="str">
        <f t="shared" si="39"/>
        <v>INR  Eight Thousand Eight Hundred &amp; Twenty Three  and Paise Twenty Five Only</v>
      </c>
      <c r="BD164" s="70">
        <v>137</v>
      </c>
      <c r="BE164" s="73">
        <f t="shared" si="45"/>
        <v>154.97</v>
      </c>
      <c r="BF164" s="73">
        <f t="shared" si="46"/>
        <v>3425</v>
      </c>
      <c r="BG164" s="73"/>
      <c r="BK164" s="15">
        <f t="shared" si="40"/>
        <v>399.23</v>
      </c>
      <c r="BL164" s="15">
        <f t="shared" si="41"/>
        <v>249.52</v>
      </c>
      <c r="BM164" s="15">
        <f t="shared" si="42"/>
        <v>399.23</v>
      </c>
      <c r="BO164" s="83">
        <v>312</v>
      </c>
      <c r="BP164" s="15">
        <f t="shared" si="43"/>
        <v>352.9344</v>
      </c>
      <c r="BQ164" s="95">
        <f t="shared" si="44"/>
        <v>352.93</v>
      </c>
      <c r="HR164" s="16"/>
      <c r="HS164" s="16"/>
      <c r="HT164" s="16"/>
      <c r="HU164" s="16"/>
      <c r="HV164" s="16"/>
    </row>
    <row r="165" spans="1:230" s="15" customFormat="1" ht="73.5" customHeight="1">
      <c r="A165" s="64">
        <v>153</v>
      </c>
      <c r="B165" s="79" t="s">
        <v>494</v>
      </c>
      <c r="C165" s="72" t="s">
        <v>203</v>
      </c>
      <c r="D165" s="105">
        <v>20</v>
      </c>
      <c r="E165" s="101" t="s">
        <v>248</v>
      </c>
      <c r="F165" s="71">
        <v>166.29</v>
      </c>
      <c r="G165" s="57"/>
      <c r="H165" s="47"/>
      <c r="I165" s="46" t="s">
        <v>39</v>
      </c>
      <c r="J165" s="48">
        <f t="shared" si="36"/>
        <v>1</v>
      </c>
      <c r="K165" s="49" t="s">
        <v>64</v>
      </c>
      <c r="L165" s="49" t="s">
        <v>7</v>
      </c>
      <c r="M165" s="58"/>
      <c r="N165" s="57"/>
      <c r="O165" s="57"/>
      <c r="P165" s="59"/>
      <c r="Q165" s="57"/>
      <c r="R165" s="57"/>
      <c r="S165" s="59"/>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3"/>
      <c r="AY165" s="53"/>
      <c r="AZ165" s="53"/>
      <c r="BA165" s="60">
        <f t="shared" si="37"/>
        <v>3325.8</v>
      </c>
      <c r="BB165" s="61">
        <f t="shared" si="38"/>
        <v>3325.8</v>
      </c>
      <c r="BC165" s="56" t="str">
        <f t="shared" si="39"/>
        <v>INR  Three Thousand Three Hundred &amp; Twenty Five  and Paise Eighty Only</v>
      </c>
      <c r="BD165" s="70">
        <v>158</v>
      </c>
      <c r="BE165" s="73">
        <f t="shared" si="45"/>
        <v>178.73</v>
      </c>
      <c r="BF165" s="73">
        <f t="shared" si="46"/>
        <v>3160</v>
      </c>
      <c r="BG165" s="73"/>
      <c r="BK165" s="15">
        <f t="shared" si="40"/>
        <v>188.11</v>
      </c>
      <c r="BL165" s="15">
        <f t="shared" si="41"/>
        <v>399.23</v>
      </c>
      <c r="BM165" s="15">
        <f t="shared" si="42"/>
        <v>188.11</v>
      </c>
      <c r="BO165" s="83">
        <v>147</v>
      </c>
      <c r="BP165" s="15">
        <f t="shared" si="43"/>
        <v>166.2864</v>
      </c>
      <c r="BQ165" s="95">
        <f t="shared" si="44"/>
        <v>166.29</v>
      </c>
      <c r="HR165" s="16"/>
      <c r="HS165" s="16"/>
      <c r="HT165" s="16"/>
      <c r="HU165" s="16"/>
      <c r="HV165" s="16"/>
    </row>
    <row r="166" spans="1:230" s="15" customFormat="1" ht="75" customHeight="1">
      <c r="A166" s="64">
        <v>154</v>
      </c>
      <c r="B166" s="79" t="s">
        <v>495</v>
      </c>
      <c r="C166" s="72" t="s">
        <v>204</v>
      </c>
      <c r="D166" s="105">
        <v>30</v>
      </c>
      <c r="E166" s="101" t="s">
        <v>248</v>
      </c>
      <c r="F166" s="71">
        <v>96.15</v>
      </c>
      <c r="G166" s="57"/>
      <c r="H166" s="47"/>
      <c r="I166" s="46" t="s">
        <v>39</v>
      </c>
      <c r="J166" s="48">
        <f t="shared" si="36"/>
        <v>1</v>
      </c>
      <c r="K166" s="49" t="s">
        <v>64</v>
      </c>
      <c r="L166" s="49" t="s">
        <v>7</v>
      </c>
      <c r="M166" s="58"/>
      <c r="N166" s="57"/>
      <c r="O166" s="57"/>
      <c r="P166" s="59"/>
      <c r="Q166" s="57"/>
      <c r="R166" s="57"/>
      <c r="S166" s="59"/>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3"/>
      <c r="AY166" s="53"/>
      <c r="AZ166" s="53"/>
      <c r="BA166" s="60">
        <f t="shared" si="37"/>
        <v>2884.5</v>
      </c>
      <c r="BB166" s="61">
        <f t="shared" si="38"/>
        <v>2884.5</v>
      </c>
      <c r="BC166" s="56" t="str">
        <f t="shared" si="39"/>
        <v>INR  Two Thousand Eight Hundred &amp; Eighty Four  and Paise Fifty Only</v>
      </c>
      <c r="BD166" s="70">
        <v>205</v>
      </c>
      <c r="BE166" s="73">
        <f t="shared" si="45"/>
        <v>231.9</v>
      </c>
      <c r="BF166" s="73">
        <f t="shared" si="46"/>
        <v>6150</v>
      </c>
      <c r="BG166" s="73"/>
      <c r="BK166" s="15">
        <f t="shared" si="40"/>
        <v>108.76</v>
      </c>
      <c r="BL166" s="15">
        <f t="shared" si="41"/>
        <v>188.11</v>
      </c>
      <c r="BM166" s="15">
        <f t="shared" si="42"/>
        <v>108.76</v>
      </c>
      <c r="BO166" s="83">
        <v>85</v>
      </c>
      <c r="BP166" s="15">
        <f t="shared" si="43"/>
        <v>96.152</v>
      </c>
      <c r="BQ166" s="95">
        <f t="shared" si="44"/>
        <v>96.15</v>
      </c>
      <c r="HR166" s="16"/>
      <c r="HS166" s="16"/>
      <c r="HT166" s="16"/>
      <c r="HU166" s="16"/>
      <c r="HV166" s="16"/>
    </row>
    <row r="167" spans="1:230" s="15" customFormat="1" ht="81" customHeight="1">
      <c r="A167" s="64">
        <v>155</v>
      </c>
      <c r="B167" s="79" t="s">
        <v>496</v>
      </c>
      <c r="C167" s="72" t="s">
        <v>205</v>
      </c>
      <c r="D167" s="105">
        <v>18</v>
      </c>
      <c r="E167" s="101" t="s">
        <v>248</v>
      </c>
      <c r="F167" s="71">
        <v>100.68</v>
      </c>
      <c r="G167" s="57"/>
      <c r="H167" s="47"/>
      <c r="I167" s="46" t="s">
        <v>39</v>
      </c>
      <c r="J167" s="48">
        <f t="shared" si="36"/>
        <v>1</v>
      </c>
      <c r="K167" s="49" t="s">
        <v>64</v>
      </c>
      <c r="L167" s="49" t="s">
        <v>7</v>
      </c>
      <c r="M167" s="58"/>
      <c r="N167" s="57"/>
      <c r="O167" s="57"/>
      <c r="P167" s="59"/>
      <c r="Q167" s="57"/>
      <c r="R167" s="57"/>
      <c r="S167" s="59"/>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3"/>
      <c r="AY167" s="53"/>
      <c r="AZ167" s="53"/>
      <c r="BA167" s="60">
        <f t="shared" si="37"/>
        <v>1812.24</v>
      </c>
      <c r="BB167" s="61">
        <f t="shared" si="38"/>
        <v>1812.24</v>
      </c>
      <c r="BC167" s="56" t="str">
        <f t="shared" si="39"/>
        <v>INR  One Thousand Eight Hundred &amp; Twelve  and Paise Twenty Four Only</v>
      </c>
      <c r="BD167" s="70">
        <v>3949</v>
      </c>
      <c r="BE167" s="73">
        <f t="shared" si="45"/>
        <v>4467.11</v>
      </c>
      <c r="BF167" s="73">
        <f t="shared" si="46"/>
        <v>71082</v>
      </c>
      <c r="BG167" s="73"/>
      <c r="BK167" s="15">
        <f t="shared" si="40"/>
        <v>113.89</v>
      </c>
      <c r="BL167" s="15">
        <f t="shared" si="41"/>
        <v>108.76</v>
      </c>
      <c r="BM167" s="15">
        <f t="shared" si="42"/>
        <v>113.89</v>
      </c>
      <c r="BO167" s="83">
        <v>89</v>
      </c>
      <c r="BP167" s="15">
        <f t="shared" si="43"/>
        <v>100.6768</v>
      </c>
      <c r="BQ167" s="95">
        <f t="shared" si="44"/>
        <v>100.68</v>
      </c>
      <c r="HR167" s="16"/>
      <c r="HS167" s="16"/>
      <c r="HT167" s="16"/>
      <c r="HU167" s="16"/>
      <c r="HV167" s="16"/>
    </row>
    <row r="168" spans="1:230" s="15" customFormat="1" ht="73.5" customHeight="1">
      <c r="A168" s="64">
        <v>156</v>
      </c>
      <c r="B168" s="79" t="s">
        <v>497</v>
      </c>
      <c r="C168" s="72" t="s">
        <v>206</v>
      </c>
      <c r="D168" s="105">
        <v>5</v>
      </c>
      <c r="E168" s="71" t="s">
        <v>248</v>
      </c>
      <c r="F168" s="71">
        <v>135.74</v>
      </c>
      <c r="G168" s="57"/>
      <c r="H168" s="47"/>
      <c r="I168" s="46" t="s">
        <v>39</v>
      </c>
      <c r="J168" s="48">
        <f t="shared" si="36"/>
        <v>1</v>
      </c>
      <c r="K168" s="49" t="s">
        <v>64</v>
      </c>
      <c r="L168" s="49" t="s">
        <v>7</v>
      </c>
      <c r="M168" s="58"/>
      <c r="N168" s="57"/>
      <c r="O168" s="57"/>
      <c r="P168" s="59"/>
      <c r="Q168" s="57"/>
      <c r="R168" s="57"/>
      <c r="S168" s="59"/>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3"/>
      <c r="AY168" s="53"/>
      <c r="AZ168" s="53"/>
      <c r="BA168" s="60">
        <f t="shared" si="37"/>
        <v>678.7</v>
      </c>
      <c r="BB168" s="61">
        <f t="shared" si="38"/>
        <v>678.7</v>
      </c>
      <c r="BC168" s="56" t="str">
        <f t="shared" si="39"/>
        <v>INR  Six Hundred &amp; Seventy Eight  and Paise Seventy Only</v>
      </c>
      <c r="BD168" s="70">
        <v>2362</v>
      </c>
      <c r="BE168" s="73">
        <f t="shared" si="45"/>
        <v>2671.89</v>
      </c>
      <c r="BF168" s="73">
        <f t="shared" si="46"/>
        <v>11810</v>
      </c>
      <c r="BG168" s="73"/>
      <c r="BK168" s="15">
        <f t="shared" si="40"/>
        <v>153.55</v>
      </c>
      <c r="BL168" s="15">
        <f t="shared" si="41"/>
        <v>113.89</v>
      </c>
      <c r="BM168" s="15">
        <f t="shared" si="42"/>
        <v>153.55</v>
      </c>
      <c r="BO168" s="83">
        <v>120</v>
      </c>
      <c r="BP168" s="15">
        <f t="shared" si="43"/>
        <v>135.744</v>
      </c>
      <c r="BQ168" s="95">
        <f t="shared" si="44"/>
        <v>135.74</v>
      </c>
      <c r="HR168" s="16"/>
      <c r="HS168" s="16"/>
      <c r="HT168" s="16"/>
      <c r="HU168" s="16"/>
      <c r="HV168" s="16"/>
    </row>
    <row r="169" spans="1:230" s="15" customFormat="1" ht="75" customHeight="1">
      <c r="A169" s="64">
        <v>157</v>
      </c>
      <c r="B169" s="79" t="s">
        <v>498</v>
      </c>
      <c r="C169" s="72" t="s">
        <v>207</v>
      </c>
      <c r="D169" s="105">
        <v>30</v>
      </c>
      <c r="E169" s="101" t="s">
        <v>248</v>
      </c>
      <c r="F169" s="71">
        <v>23.76</v>
      </c>
      <c r="G169" s="57"/>
      <c r="H169" s="47"/>
      <c r="I169" s="46" t="s">
        <v>39</v>
      </c>
      <c r="J169" s="48">
        <f t="shared" si="36"/>
        <v>1</v>
      </c>
      <c r="K169" s="49" t="s">
        <v>64</v>
      </c>
      <c r="L169" s="49" t="s">
        <v>7</v>
      </c>
      <c r="M169" s="58"/>
      <c r="N169" s="57"/>
      <c r="O169" s="57"/>
      <c r="P169" s="59"/>
      <c r="Q169" s="57"/>
      <c r="R169" s="57"/>
      <c r="S169" s="59"/>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3"/>
      <c r="AY169" s="53"/>
      <c r="AZ169" s="53"/>
      <c r="BA169" s="60">
        <f t="shared" si="37"/>
        <v>712.8</v>
      </c>
      <c r="BB169" s="61">
        <f t="shared" si="38"/>
        <v>712.8</v>
      </c>
      <c r="BC169" s="56" t="str">
        <f t="shared" si="39"/>
        <v>INR  Seven Hundred &amp; Twelve  and Paise Eighty Only</v>
      </c>
      <c r="BD169" s="70">
        <v>1646</v>
      </c>
      <c r="BE169" s="73">
        <f t="shared" si="45"/>
        <v>1861.96</v>
      </c>
      <c r="BF169" s="73">
        <f t="shared" si="46"/>
        <v>49380</v>
      </c>
      <c r="BG169" s="73"/>
      <c r="BK169" s="15">
        <f t="shared" si="40"/>
        <v>26.88</v>
      </c>
      <c r="BL169" s="15">
        <f t="shared" si="41"/>
        <v>153.55</v>
      </c>
      <c r="BM169" s="15">
        <f t="shared" si="42"/>
        <v>26.88</v>
      </c>
      <c r="BO169" s="83">
        <v>21</v>
      </c>
      <c r="BP169" s="15">
        <f t="shared" si="43"/>
        <v>23.7552</v>
      </c>
      <c r="BQ169" s="95">
        <f t="shared" si="44"/>
        <v>23.76</v>
      </c>
      <c r="HR169" s="16"/>
      <c r="HS169" s="16"/>
      <c r="HT169" s="16"/>
      <c r="HU169" s="16"/>
      <c r="HV169" s="16"/>
    </row>
    <row r="170" spans="1:230" s="15" customFormat="1" ht="76.5" customHeight="1">
      <c r="A170" s="64">
        <v>158</v>
      </c>
      <c r="B170" s="79" t="s">
        <v>271</v>
      </c>
      <c r="C170" s="72" t="s">
        <v>208</v>
      </c>
      <c r="D170" s="105">
        <v>180</v>
      </c>
      <c r="E170" s="101" t="s">
        <v>522</v>
      </c>
      <c r="F170" s="71">
        <v>617.64</v>
      </c>
      <c r="G170" s="57"/>
      <c r="H170" s="47"/>
      <c r="I170" s="46" t="s">
        <v>39</v>
      </c>
      <c r="J170" s="48">
        <f t="shared" si="36"/>
        <v>1</v>
      </c>
      <c r="K170" s="49" t="s">
        <v>64</v>
      </c>
      <c r="L170" s="49" t="s">
        <v>7</v>
      </c>
      <c r="M170" s="58"/>
      <c r="N170" s="57"/>
      <c r="O170" s="57"/>
      <c r="P170" s="59"/>
      <c r="Q170" s="57"/>
      <c r="R170" s="57"/>
      <c r="S170" s="59"/>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3"/>
      <c r="AY170" s="53"/>
      <c r="AZ170" s="53"/>
      <c r="BA170" s="60">
        <f t="shared" si="37"/>
        <v>111175.2</v>
      </c>
      <c r="BB170" s="61">
        <f t="shared" si="38"/>
        <v>111175.2</v>
      </c>
      <c r="BC170" s="56" t="str">
        <f t="shared" si="39"/>
        <v>INR  One Lakh Eleven Thousand One Hundred &amp; Seventy Five  and Paise Twenty Only</v>
      </c>
      <c r="BD170" s="70">
        <v>1258</v>
      </c>
      <c r="BE170" s="73">
        <f t="shared" si="45"/>
        <v>1423.05</v>
      </c>
      <c r="BF170" s="73">
        <f t="shared" si="46"/>
        <v>226440</v>
      </c>
      <c r="BG170" s="73"/>
      <c r="BK170" s="15">
        <f t="shared" si="40"/>
        <v>698.67</v>
      </c>
      <c r="BL170" s="15">
        <f t="shared" si="41"/>
        <v>26.88</v>
      </c>
      <c r="BM170" s="15">
        <f t="shared" si="42"/>
        <v>698.67</v>
      </c>
      <c r="BO170" s="83">
        <v>546</v>
      </c>
      <c r="BP170" s="15">
        <f t="shared" si="43"/>
        <v>617.6352</v>
      </c>
      <c r="BQ170" s="95">
        <f t="shared" si="44"/>
        <v>617.64</v>
      </c>
      <c r="HR170" s="16"/>
      <c r="HS170" s="16"/>
      <c r="HT170" s="16"/>
      <c r="HU170" s="16"/>
      <c r="HV170" s="16"/>
    </row>
    <row r="171" spans="1:230" s="15" customFormat="1" ht="81" customHeight="1">
      <c r="A171" s="64">
        <v>159</v>
      </c>
      <c r="B171" s="79" t="s">
        <v>499</v>
      </c>
      <c r="C171" s="72" t="s">
        <v>209</v>
      </c>
      <c r="D171" s="105">
        <v>44</v>
      </c>
      <c r="E171" s="101" t="s">
        <v>248</v>
      </c>
      <c r="F171" s="71">
        <v>581.44</v>
      </c>
      <c r="G171" s="57"/>
      <c r="H171" s="47"/>
      <c r="I171" s="46" t="s">
        <v>39</v>
      </c>
      <c r="J171" s="48">
        <f aca="true" t="shared" si="47" ref="J171:J190">IF(I171="Less(-)",-1,1)</f>
        <v>1</v>
      </c>
      <c r="K171" s="49" t="s">
        <v>64</v>
      </c>
      <c r="L171" s="49" t="s">
        <v>7</v>
      </c>
      <c r="M171" s="58"/>
      <c r="N171" s="57"/>
      <c r="O171" s="57"/>
      <c r="P171" s="59"/>
      <c r="Q171" s="57"/>
      <c r="R171" s="57"/>
      <c r="S171" s="59"/>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3"/>
      <c r="AY171" s="53"/>
      <c r="AZ171" s="53"/>
      <c r="BA171" s="60">
        <f aca="true" t="shared" si="48" ref="BA171:BA184">total_amount_ba($B$2,$D$2,D171,F171,J171,K171,M171)</f>
        <v>25583.36</v>
      </c>
      <c r="BB171" s="61">
        <f aca="true" t="shared" si="49" ref="BB171:BB190">BA171+SUM(N171:AZ171)</f>
        <v>25583.36</v>
      </c>
      <c r="BC171" s="56" t="str">
        <f aca="true" t="shared" si="50" ref="BC171:BC190">SpellNumber(L171,BB171)</f>
        <v>INR  Twenty Five Thousand Five Hundred &amp; Eighty Three  and Paise Thirty Six Only</v>
      </c>
      <c r="BD171" s="70">
        <v>912</v>
      </c>
      <c r="BE171" s="73">
        <f t="shared" si="45"/>
        <v>1031.65</v>
      </c>
      <c r="BF171" s="73">
        <f t="shared" si="46"/>
        <v>40128</v>
      </c>
      <c r="BG171" s="73"/>
      <c r="BK171" s="15">
        <f t="shared" si="40"/>
        <v>657.72</v>
      </c>
      <c r="BL171" s="15">
        <f t="shared" si="41"/>
        <v>698.67</v>
      </c>
      <c r="BM171" s="15">
        <f t="shared" si="42"/>
        <v>657.72</v>
      </c>
      <c r="BO171" s="83">
        <v>514</v>
      </c>
      <c r="BP171" s="15">
        <f t="shared" si="43"/>
        <v>581.4368</v>
      </c>
      <c r="BQ171" s="95">
        <f t="shared" si="44"/>
        <v>581.44</v>
      </c>
      <c r="HR171" s="16"/>
      <c r="HS171" s="16"/>
      <c r="HT171" s="16"/>
      <c r="HU171" s="16"/>
      <c r="HV171" s="16"/>
    </row>
    <row r="172" spans="1:230" s="15" customFormat="1" ht="78" customHeight="1">
      <c r="A172" s="64">
        <v>160</v>
      </c>
      <c r="B172" s="79" t="s">
        <v>500</v>
      </c>
      <c r="C172" s="72" t="s">
        <v>210</v>
      </c>
      <c r="D172" s="105">
        <v>28</v>
      </c>
      <c r="E172" s="101" t="s">
        <v>248</v>
      </c>
      <c r="F172" s="71">
        <v>417.41</v>
      </c>
      <c r="G172" s="57"/>
      <c r="H172" s="47"/>
      <c r="I172" s="46" t="s">
        <v>39</v>
      </c>
      <c r="J172" s="48">
        <f t="shared" si="47"/>
        <v>1</v>
      </c>
      <c r="K172" s="49" t="s">
        <v>64</v>
      </c>
      <c r="L172" s="49" t="s">
        <v>7</v>
      </c>
      <c r="M172" s="58"/>
      <c r="N172" s="57"/>
      <c r="O172" s="57"/>
      <c r="P172" s="59"/>
      <c r="Q172" s="57"/>
      <c r="R172" s="57"/>
      <c r="S172" s="59"/>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3"/>
      <c r="AY172" s="53"/>
      <c r="AZ172" s="53"/>
      <c r="BA172" s="60">
        <f t="shared" si="48"/>
        <v>11687.48</v>
      </c>
      <c r="BB172" s="61">
        <f t="shared" si="49"/>
        <v>11687.48</v>
      </c>
      <c r="BC172" s="56" t="str">
        <f t="shared" si="50"/>
        <v>INR  Eleven Thousand Six Hundred &amp; Eighty Seven  and Paise Forty Eight Only</v>
      </c>
      <c r="BD172" s="70">
        <v>657</v>
      </c>
      <c r="BE172" s="73">
        <f t="shared" si="45"/>
        <v>743.2</v>
      </c>
      <c r="BF172" s="73">
        <f t="shared" si="46"/>
        <v>18396</v>
      </c>
      <c r="BG172" s="73"/>
      <c r="BK172" s="15">
        <f t="shared" si="40"/>
        <v>472.17</v>
      </c>
      <c r="BL172" s="15">
        <f t="shared" si="41"/>
        <v>657.72</v>
      </c>
      <c r="BM172" s="15">
        <f t="shared" si="42"/>
        <v>472.17</v>
      </c>
      <c r="BO172" s="83">
        <v>369</v>
      </c>
      <c r="BP172" s="15">
        <f t="shared" si="43"/>
        <v>417.4128</v>
      </c>
      <c r="BQ172" s="95">
        <f t="shared" si="44"/>
        <v>417.41</v>
      </c>
      <c r="HR172" s="16"/>
      <c r="HS172" s="16"/>
      <c r="HT172" s="16"/>
      <c r="HU172" s="16"/>
      <c r="HV172" s="16"/>
    </row>
    <row r="173" spans="1:230" s="15" customFormat="1" ht="77.25" customHeight="1">
      <c r="A173" s="64">
        <v>161</v>
      </c>
      <c r="B173" s="79" t="s">
        <v>501</v>
      </c>
      <c r="C173" s="72" t="s">
        <v>211</v>
      </c>
      <c r="D173" s="105">
        <v>28</v>
      </c>
      <c r="E173" s="101" t="s">
        <v>248</v>
      </c>
      <c r="F173" s="71">
        <v>296.37</v>
      </c>
      <c r="G173" s="57"/>
      <c r="H173" s="47"/>
      <c r="I173" s="46" t="s">
        <v>39</v>
      </c>
      <c r="J173" s="48">
        <f t="shared" si="47"/>
        <v>1</v>
      </c>
      <c r="K173" s="49" t="s">
        <v>64</v>
      </c>
      <c r="L173" s="49" t="s">
        <v>7</v>
      </c>
      <c r="M173" s="58"/>
      <c r="N173" s="57"/>
      <c r="O173" s="57"/>
      <c r="P173" s="59"/>
      <c r="Q173" s="57"/>
      <c r="R173" s="57"/>
      <c r="S173" s="59"/>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3"/>
      <c r="AY173" s="53"/>
      <c r="AZ173" s="53"/>
      <c r="BA173" s="60">
        <f t="shared" si="48"/>
        <v>8298.36</v>
      </c>
      <c r="BB173" s="61">
        <f t="shared" si="49"/>
        <v>8298.36</v>
      </c>
      <c r="BC173" s="56" t="str">
        <f t="shared" si="50"/>
        <v>INR  Eight Thousand Two Hundred &amp; Ninety Eight  and Paise Thirty Six Only</v>
      </c>
      <c r="BD173" s="70">
        <v>3988</v>
      </c>
      <c r="BE173" s="73">
        <f t="shared" si="45"/>
        <v>4511.23</v>
      </c>
      <c r="BF173" s="73">
        <f t="shared" si="46"/>
        <v>111664</v>
      </c>
      <c r="BG173" s="73"/>
      <c r="BK173" s="15">
        <f t="shared" si="40"/>
        <v>335.25</v>
      </c>
      <c r="BL173" s="15">
        <f t="shared" si="41"/>
        <v>472.17</v>
      </c>
      <c r="BM173" s="15">
        <f t="shared" si="42"/>
        <v>335.25</v>
      </c>
      <c r="BO173" s="83">
        <v>262</v>
      </c>
      <c r="BP173" s="15">
        <f t="shared" si="43"/>
        <v>296.3744</v>
      </c>
      <c r="BQ173" s="95">
        <f t="shared" si="44"/>
        <v>296.37</v>
      </c>
      <c r="HR173" s="16"/>
      <c r="HS173" s="16"/>
      <c r="HT173" s="16"/>
      <c r="HU173" s="16"/>
      <c r="HV173" s="16"/>
    </row>
    <row r="174" spans="1:230" s="15" customFormat="1" ht="70.5" customHeight="1">
      <c r="A174" s="64">
        <v>162</v>
      </c>
      <c r="B174" s="79" t="s">
        <v>502</v>
      </c>
      <c r="C174" s="72" t="s">
        <v>212</v>
      </c>
      <c r="D174" s="105">
        <v>3</v>
      </c>
      <c r="E174" s="71" t="s">
        <v>248</v>
      </c>
      <c r="F174" s="71">
        <v>331.44</v>
      </c>
      <c r="G174" s="57"/>
      <c r="H174" s="47"/>
      <c r="I174" s="46" t="s">
        <v>39</v>
      </c>
      <c r="J174" s="48">
        <f t="shared" si="47"/>
        <v>1</v>
      </c>
      <c r="K174" s="49" t="s">
        <v>64</v>
      </c>
      <c r="L174" s="49" t="s">
        <v>7</v>
      </c>
      <c r="M174" s="58"/>
      <c r="N174" s="57"/>
      <c r="O174" s="57"/>
      <c r="P174" s="59"/>
      <c r="Q174" s="57"/>
      <c r="R174" s="57"/>
      <c r="S174" s="59"/>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3"/>
      <c r="AY174" s="53"/>
      <c r="AZ174" s="53"/>
      <c r="BA174" s="60">
        <f t="shared" si="48"/>
        <v>994.32</v>
      </c>
      <c r="BB174" s="61">
        <f t="shared" si="49"/>
        <v>994.32</v>
      </c>
      <c r="BC174" s="56" t="str">
        <f t="shared" si="50"/>
        <v>INR  Nine Hundred &amp; Ninety Four  and Paise Thirty Two Only</v>
      </c>
      <c r="BD174" s="70">
        <v>3104</v>
      </c>
      <c r="BE174" s="73">
        <f t="shared" si="45"/>
        <v>3511.24</v>
      </c>
      <c r="BF174" s="73">
        <f t="shared" si="46"/>
        <v>9312</v>
      </c>
      <c r="BG174" s="73"/>
      <c r="BK174" s="15">
        <f t="shared" si="40"/>
        <v>374.92</v>
      </c>
      <c r="BL174" s="15">
        <f t="shared" si="41"/>
        <v>335.25</v>
      </c>
      <c r="BM174" s="15">
        <f t="shared" si="42"/>
        <v>374.92</v>
      </c>
      <c r="BO174" s="83">
        <v>293</v>
      </c>
      <c r="BP174" s="15">
        <f t="shared" si="43"/>
        <v>331.4416</v>
      </c>
      <c r="BQ174" s="95">
        <f t="shared" si="44"/>
        <v>331.44</v>
      </c>
      <c r="HR174" s="16"/>
      <c r="HS174" s="16"/>
      <c r="HT174" s="16"/>
      <c r="HU174" s="16"/>
      <c r="HV174" s="16"/>
    </row>
    <row r="175" spans="1:230" s="15" customFormat="1" ht="79.5" customHeight="1">
      <c r="A175" s="64">
        <v>163</v>
      </c>
      <c r="B175" s="79" t="s">
        <v>503</v>
      </c>
      <c r="C175" s="72" t="s">
        <v>213</v>
      </c>
      <c r="D175" s="105">
        <v>29</v>
      </c>
      <c r="E175" s="101" t="s">
        <v>248</v>
      </c>
      <c r="F175" s="71">
        <v>382.35</v>
      </c>
      <c r="G175" s="57"/>
      <c r="H175" s="47"/>
      <c r="I175" s="46" t="s">
        <v>39</v>
      </c>
      <c r="J175" s="48">
        <f t="shared" si="47"/>
        <v>1</v>
      </c>
      <c r="K175" s="49" t="s">
        <v>64</v>
      </c>
      <c r="L175" s="49" t="s">
        <v>7</v>
      </c>
      <c r="M175" s="58"/>
      <c r="N175" s="57"/>
      <c r="O175" s="57"/>
      <c r="P175" s="59"/>
      <c r="Q175" s="57"/>
      <c r="R175" s="57"/>
      <c r="S175" s="59"/>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3"/>
      <c r="AY175" s="53"/>
      <c r="AZ175" s="53"/>
      <c r="BA175" s="60">
        <f t="shared" si="48"/>
        <v>11088.15</v>
      </c>
      <c r="BB175" s="61">
        <f t="shared" si="49"/>
        <v>11088.15</v>
      </c>
      <c r="BC175" s="56" t="str">
        <f t="shared" si="50"/>
        <v>INR  Eleven Thousand  &amp;Eighty Eight  and Paise Fifteen Only</v>
      </c>
      <c r="BD175" s="70">
        <v>485</v>
      </c>
      <c r="BE175" s="73">
        <f t="shared" si="45"/>
        <v>548.63</v>
      </c>
      <c r="BF175" s="73">
        <f t="shared" si="46"/>
        <v>14065</v>
      </c>
      <c r="BG175" s="73"/>
      <c r="BK175" s="15">
        <f t="shared" si="40"/>
        <v>432.51</v>
      </c>
      <c r="BL175" s="15">
        <f t="shared" si="41"/>
        <v>374.92</v>
      </c>
      <c r="BM175" s="15">
        <f t="shared" si="42"/>
        <v>432.51</v>
      </c>
      <c r="BO175" s="83">
        <v>338</v>
      </c>
      <c r="BP175" s="15">
        <f t="shared" si="43"/>
        <v>382.3456</v>
      </c>
      <c r="BQ175" s="95">
        <f t="shared" si="44"/>
        <v>382.35</v>
      </c>
      <c r="HR175" s="16"/>
      <c r="HS175" s="16"/>
      <c r="HT175" s="16"/>
      <c r="HU175" s="16"/>
      <c r="HV175" s="16"/>
    </row>
    <row r="176" spans="1:230" s="15" customFormat="1" ht="75" customHeight="1">
      <c r="A176" s="64">
        <v>164</v>
      </c>
      <c r="B176" s="79" t="s">
        <v>504</v>
      </c>
      <c r="C176" s="72" t="s">
        <v>214</v>
      </c>
      <c r="D176" s="105">
        <v>2</v>
      </c>
      <c r="E176" s="71" t="s">
        <v>248</v>
      </c>
      <c r="F176" s="71">
        <v>64.48</v>
      </c>
      <c r="G176" s="57"/>
      <c r="H176" s="47"/>
      <c r="I176" s="46" t="s">
        <v>39</v>
      </c>
      <c r="J176" s="48">
        <f t="shared" si="47"/>
        <v>1</v>
      </c>
      <c r="K176" s="49" t="s">
        <v>64</v>
      </c>
      <c r="L176" s="49" t="s">
        <v>7</v>
      </c>
      <c r="M176" s="58"/>
      <c r="N176" s="57"/>
      <c r="O176" s="57"/>
      <c r="P176" s="59"/>
      <c r="Q176" s="57"/>
      <c r="R176" s="57"/>
      <c r="S176" s="59"/>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3"/>
      <c r="AY176" s="53"/>
      <c r="AZ176" s="53"/>
      <c r="BA176" s="60">
        <f t="shared" si="48"/>
        <v>128.96</v>
      </c>
      <c r="BB176" s="61">
        <f t="shared" si="49"/>
        <v>128.96</v>
      </c>
      <c r="BC176" s="56" t="str">
        <f t="shared" si="50"/>
        <v>INR  One Hundred &amp; Twenty Eight  and Paise Ninety Six Only</v>
      </c>
      <c r="BD176" s="70">
        <v>1015</v>
      </c>
      <c r="BE176" s="73">
        <f t="shared" si="45"/>
        <v>1148.17</v>
      </c>
      <c r="BF176" s="73">
        <f t="shared" si="46"/>
        <v>2030</v>
      </c>
      <c r="BG176" s="73"/>
      <c r="BK176" s="15">
        <f t="shared" si="40"/>
        <v>72.94</v>
      </c>
      <c r="BL176" s="15">
        <f t="shared" si="41"/>
        <v>432.51</v>
      </c>
      <c r="BM176" s="15">
        <f t="shared" si="42"/>
        <v>72.94</v>
      </c>
      <c r="BO176" s="83">
        <v>57</v>
      </c>
      <c r="BP176" s="15">
        <f t="shared" si="43"/>
        <v>64.4784</v>
      </c>
      <c r="BQ176" s="95">
        <f t="shared" si="44"/>
        <v>64.48</v>
      </c>
      <c r="HR176" s="16"/>
      <c r="HS176" s="16"/>
      <c r="HT176" s="16"/>
      <c r="HU176" s="16"/>
      <c r="HV176" s="16"/>
    </row>
    <row r="177" spans="1:230" s="15" customFormat="1" ht="72.75" customHeight="1">
      <c r="A177" s="64">
        <v>165</v>
      </c>
      <c r="B177" s="79" t="s">
        <v>505</v>
      </c>
      <c r="C177" s="72" t="s">
        <v>215</v>
      </c>
      <c r="D177" s="105">
        <v>20</v>
      </c>
      <c r="E177" s="101" t="s">
        <v>248</v>
      </c>
      <c r="F177" s="71">
        <v>48.64</v>
      </c>
      <c r="G177" s="57"/>
      <c r="H177" s="47"/>
      <c r="I177" s="46" t="s">
        <v>39</v>
      </c>
      <c r="J177" s="48">
        <f t="shared" si="47"/>
        <v>1</v>
      </c>
      <c r="K177" s="49" t="s">
        <v>64</v>
      </c>
      <c r="L177" s="49" t="s">
        <v>7</v>
      </c>
      <c r="M177" s="58"/>
      <c r="N177" s="57"/>
      <c r="O177" s="57"/>
      <c r="P177" s="59"/>
      <c r="Q177" s="57"/>
      <c r="R177" s="57"/>
      <c r="S177" s="59"/>
      <c r="T177" s="53"/>
      <c r="U177" s="53"/>
      <c r="V177" s="53"/>
      <c r="W177" s="53"/>
      <c r="X177" s="53"/>
      <c r="Y177" s="53"/>
      <c r="Z177" s="53"/>
      <c r="AA177" s="53"/>
      <c r="AB177" s="53"/>
      <c r="AC177" s="53"/>
      <c r="AD177" s="53"/>
      <c r="AE177" s="53"/>
      <c r="AF177" s="53"/>
      <c r="AG177" s="53"/>
      <c r="AH177" s="53"/>
      <c r="AI177" s="53"/>
      <c r="AJ177" s="53"/>
      <c r="AK177" s="53"/>
      <c r="AL177" s="53"/>
      <c r="AM177" s="53"/>
      <c r="AN177" s="53"/>
      <c r="AO177" s="53"/>
      <c r="AP177" s="53"/>
      <c r="AQ177" s="53"/>
      <c r="AR177" s="53"/>
      <c r="AS177" s="53"/>
      <c r="AT177" s="53"/>
      <c r="AU177" s="53"/>
      <c r="AV177" s="53"/>
      <c r="AW177" s="53"/>
      <c r="AX177" s="53"/>
      <c r="AY177" s="53"/>
      <c r="AZ177" s="53"/>
      <c r="BA177" s="60">
        <f t="shared" si="48"/>
        <v>972.8</v>
      </c>
      <c r="BB177" s="61">
        <f t="shared" si="49"/>
        <v>972.8</v>
      </c>
      <c r="BC177" s="56" t="str">
        <f t="shared" si="50"/>
        <v>INR  Nine Hundred &amp; Seventy Two  and Paise Eighty Only</v>
      </c>
      <c r="BD177" s="70">
        <v>91</v>
      </c>
      <c r="BE177" s="73">
        <f t="shared" si="45"/>
        <v>102.94</v>
      </c>
      <c r="BF177" s="73">
        <f t="shared" si="46"/>
        <v>1820</v>
      </c>
      <c r="BG177" s="73"/>
      <c r="BK177" s="15">
        <f t="shared" si="40"/>
        <v>55.02</v>
      </c>
      <c r="BL177" s="15">
        <f t="shared" si="41"/>
        <v>72.94</v>
      </c>
      <c r="BM177" s="15">
        <f t="shared" si="42"/>
        <v>55.02</v>
      </c>
      <c r="BO177" s="83">
        <v>43</v>
      </c>
      <c r="BP177" s="15">
        <f t="shared" si="43"/>
        <v>48.6416</v>
      </c>
      <c r="BQ177" s="95">
        <f t="shared" si="44"/>
        <v>48.64</v>
      </c>
      <c r="HR177" s="16"/>
      <c r="HS177" s="16"/>
      <c r="HT177" s="16"/>
      <c r="HU177" s="16"/>
      <c r="HV177" s="16"/>
    </row>
    <row r="178" spans="1:230" s="15" customFormat="1" ht="186.75" customHeight="1">
      <c r="A178" s="64">
        <v>166</v>
      </c>
      <c r="B178" s="79" t="s">
        <v>603</v>
      </c>
      <c r="C178" s="72" t="s">
        <v>216</v>
      </c>
      <c r="D178" s="105">
        <v>290</v>
      </c>
      <c r="E178" s="101" t="s">
        <v>247</v>
      </c>
      <c r="F178" s="71">
        <v>64.48</v>
      </c>
      <c r="G178" s="57"/>
      <c r="H178" s="47"/>
      <c r="I178" s="46" t="s">
        <v>39</v>
      </c>
      <c r="J178" s="48">
        <f t="shared" si="47"/>
        <v>1</v>
      </c>
      <c r="K178" s="49" t="s">
        <v>64</v>
      </c>
      <c r="L178" s="49" t="s">
        <v>7</v>
      </c>
      <c r="M178" s="58"/>
      <c r="N178" s="57"/>
      <c r="O178" s="57"/>
      <c r="P178" s="59"/>
      <c r="Q178" s="57"/>
      <c r="R178" s="57"/>
      <c r="S178" s="59"/>
      <c r="T178" s="53"/>
      <c r="U178" s="53"/>
      <c r="V178" s="53"/>
      <c r="W178" s="53"/>
      <c r="X178" s="53"/>
      <c r="Y178" s="53"/>
      <c r="Z178" s="53"/>
      <c r="AA178" s="53"/>
      <c r="AB178" s="53"/>
      <c r="AC178" s="53"/>
      <c r="AD178" s="53"/>
      <c r="AE178" s="53"/>
      <c r="AF178" s="53"/>
      <c r="AG178" s="53"/>
      <c r="AH178" s="53"/>
      <c r="AI178" s="53"/>
      <c r="AJ178" s="53"/>
      <c r="AK178" s="53"/>
      <c r="AL178" s="53"/>
      <c r="AM178" s="53"/>
      <c r="AN178" s="53"/>
      <c r="AO178" s="53"/>
      <c r="AP178" s="53"/>
      <c r="AQ178" s="53"/>
      <c r="AR178" s="53"/>
      <c r="AS178" s="53"/>
      <c r="AT178" s="53"/>
      <c r="AU178" s="53"/>
      <c r="AV178" s="53"/>
      <c r="AW178" s="53"/>
      <c r="AX178" s="53"/>
      <c r="AY178" s="53"/>
      <c r="AZ178" s="53"/>
      <c r="BA178" s="60">
        <f t="shared" si="48"/>
        <v>18699.2</v>
      </c>
      <c r="BB178" s="61">
        <f t="shared" si="49"/>
        <v>18699.2</v>
      </c>
      <c r="BC178" s="56" t="str">
        <f t="shared" si="50"/>
        <v>INR  Eighteen Thousand Six Hundred &amp; Ninety Nine  and Paise Twenty Only</v>
      </c>
      <c r="BD178" s="70">
        <v>2208</v>
      </c>
      <c r="BE178" s="73">
        <f t="shared" si="45"/>
        <v>2497.69</v>
      </c>
      <c r="BF178" s="73">
        <f t="shared" si="46"/>
        <v>640320</v>
      </c>
      <c r="BG178" s="73"/>
      <c r="BK178" s="15">
        <f t="shared" si="40"/>
        <v>72.94</v>
      </c>
      <c r="BL178" s="15">
        <f t="shared" si="41"/>
        <v>55.02</v>
      </c>
      <c r="BM178" s="15">
        <f t="shared" si="42"/>
        <v>72.94</v>
      </c>
      <c r="BO178" s="83">
        <v>57</v>
      </c>
      <c r="BP178" s="15">
        <f t="shared" si="43"/>
        <v>64.4784</v>
      </c>
      <c r="BQ178" s="95">
        <f t="shared" si="44"/>
        <v>64.48</v>
      </c>
      <c r="HR178" s="16"/>
      <c r="HS178" s="16"/>
      <c r="HT178" s="16"/>
      <c r="HU178" s="16"/>
      <c r="HV178" s="16"/>
    </row>
    <row r="179" spans="1:230" s="15" customFormat="1" ht="193.5" customHeight="1">
      <c r="A179" s="64">
        <v>167</v>
      </c>
      <c r="B179" s="79" t="s">
        <v>506</v>
      </c>
      <c r="C179" s="72" t="s">
        <v>217</v>
      </c>
      <c r="D179" s="105">
        <v>170</v>
      </c>
      <c r="E179" s="101" t="s">
        <v>247</v>
      </c>
      <c r="F179" s="71">
        <v>74.66</v>
      </c>
      <c r="G179" s="57"/>
      <c r="H179" s="47"/>
      <c r="I179" s="46" t="s">
        <v>39</v>
      </c>
      <c r="J179" s="48">
        <f t="shared" si="47"/>
        <v>1</v>
      </c>
      <c r="K179" s="49" t="s">
        <v>64</v>
      </c>
      <c r="L179" s="49" t="s">
        <v>7</v>
      </c>
      <c r="M179" s="58"/>
      <c r="N179" s="57"/>
      <c r="O179" s="57"/>
      <c r="P179" s="59"/>
      <c r="Q179" s="57"/>
      <c r="R179" s="57"/>
      <c r="S179" s="59"/>
      <c r="T179" s="53"/>
      <c r="U179" s="53"/>
      <c r="V179" s="53"/>
      <c r="W179" s="53"/>
      <c r="X179" s="53"/>
      <c r="Y179" s="53"/>
      <c r="Z179" s="53"/>
      <c r="AA179" s="53"/>
      <c r="AB179" s="53"/>
      <c r="AC179" s="53"/>
      <c r="AD179" s="53"/>
      <c r="AE179" s="53"/>
      <c r="AF179" s="53"/>
      <c r="AG179" s="53"/>
      <c r="AH179" s="53"/>
      <c r="AI179" s="53"/>
      <c r="AJ179" s="53"/>
      <c r="AK179" s="53"/>
      <c r="AL179" s="53"/>
      <c r="AM179" s="53"/>
      <c r="AN179" s="53"/>
      <c r="AO179" s="53"/>
      <c r="AP179" s="53"/>
      <c r="AQ179" s="53"/>
      <c r="AR179" s="53"/>
      <c r="AS179" s="53"/>
      <c r="AT179" s="53"/>
      <c r="AU179" s="53"/>
      <c r="AV179" s="53"/>
      <c r="AW179" s="53"/>
      <c r="AX179" s="53"/>
      <c r="AY179" s="53"/>
      <c r="AZ179" s="53"/>
      <c r="BA179" s="60">
        <f t="shared" si="48"/>
        <v>12692.2</v>
      </c>
      <c r="BB179" s="61">
        <f t="shared" si="49"/>
        <v>12692.2</v>
      </c>
      <c r="BC179" s="56" t="str">
        <f t="shared" si="50"/>
        <v>INR  Twelve Thousand Six Hundred &amp; Ninety Two  and Paise Twenty Only</v>
      </c>
      <c r="BD179" s="70">
        <v>1497</v>
      </c>
      <c r="BE179" s="73">
        <f t="shared" si="45"/>
        <v>1693.41</v>
      </c>
      <c r="BF179" s="73">
        <f t="shared" si="46"/>
        <v>254490</v>
      </c>
      <c r="BG179" s="73"/>
      <c r="BK179" s="15">
        <f t="shared" si="40"/>
        <v>84.46</v>
      </c>
      <c r="BL179" s="15">
        <f t="shared" si="41"/>
        <v>72.94</v>
      </c>
      <c r="BM179" s="15">
        <f t="shared" si="42"/>
        <v>84.46</v>
      </c>
      <c r="BO179" s="83">
        <v>66</v>
      </c>
      <c r="BP179" s="15">
        <f t="shared" si="43"/>
        <v>74.6592</v>
      </c>
      <c r="BQ179" s="95">
        <f t="shared" si="44"/>
        <v>74.66</v>
      </c>
      <c r="HR179" s="16"/>
      <c r="HS179" s="16"/>
      <c r="HT179" s="16"/>
      <c r="HU179" s="16"/>
      <c r="HV179" s="16"/>
    </row>
    <row r="180" spans="1:230" s="15" customFormat="1" ht="186.75" customHeight="1">
      <c r="A180" s="64">
        <v>168</v>
      </c>
      <c r="B180" s="79" t="s">
        <v>507</v>
      </c>
      <c r="C180" s="72" t="s">
        <v>218</v>
      </c>
      <c r="D180" s="105">
        <v>150</v>
      </c>
      <c r="E180" s="101" t="s">
        <v>247</v>
      </c>
      <c r="F180" s="71">
        <v>95.02</v>
      </c>
      <c r="G180" s="57"/>
      <c r="H180" s="47"/>
      <c r="I180" s="46" t="s">
        <v>39</v>
      </c>
      <c r="J180" s="48">
        <f t="shared" si="47"/>
        <v>1</v>
      </c>
      <c r="K180" s="49" t="s">
        <v>64</v>
      </c>
      <c r="L180" s="49" t="s">
        <v>7</v>
      </c>
      <c r="M180" s="58"/>
      <c r="N180" s="57"/>
      <c r="O180" s="57"/>
      <c r="P180" s="59"/>
      <c r="Q180" s="57"/>
      <c r="R180" s="57"/>
      <c r="S180" s="59"/>
      <c r="T180" s="53"/>
      <c r="U180" s="53"/>
      <c r="V180" s="53"/>
      <c r="W180" s="53"/>
      <c r="X180" s="53"/>
      <c r="Y180" s="53"/>
      <c r="Z180" s="53"/>
      <c r="AA180" s="53"/>
      <c r="AB180" s="53"/>
      <c r="AC180" s="53"/>
      <c r="AD180" s="53"/>
      <c r="AE180" s="53"/>
      <c r="AF180" s="53"/>
      <c r="AG180" s="53"/>
      <c r="AH180" s="53"/>
      <c r="AI180" s="53"/>
      <c r="AJ180" s="53"/>
      <c r="AK180" s="53"/>
      <c r="AL180" s="53"/>
      <c r="AM180" s="53"/>
      <c r="AN180" s="53"/>
      <c r="AO180" s="53"/>
      <c r="AP180" s="53"/>
      <c r="AQ180" s="53"/>
      <c r="AR180" s="53"/>
      <c r="AS180" s="53"/>
      <c r="AT180" s="53"/>
      <c r="AU180" s="53"/>
      <c r="AV180" s="53"/>
      <c r="AW180" s="53"/>
      <c r="AX180" s="53"/>
      <c r="AY180" s="53"/>
      <c r="AZ180" s="53"/>
      <c r="BA180" s="60">
        <f t="shared" si="48"/>
        <v>14253</v>
      </c>
      <c r="BB180" s="61">
        <f t="shared" si="49"/>
        <v>14253</v>
      </c>
      <c r="BC180" s="56" t="str">
        <f t="shared" si="50"/>
        <v>INR  Fourteen Thousand Two Hundred &amp; Fifty Three  Only</v>
      </c>
      <c r="BD180" s="70">
        <v>5006</v>
      </c>
      <c r="BE180" s="73">
        <f t="shared" si="45"/>
        <v>5662.79</v>
      </c>
      <c r="BF180" s="73">
        <f t="shared" si="46"/>
        <v>750900</v>
      </c>
      <c r="BG180" s="73"/>
      <c r="BK180" s="15">
        <f>ROUND(F180*1.12*1.01*1.03,2)</f>
        <v>110.71</v>
      </c>
      <c r="BL180" s="15">
        <f t="shared" si="41"/>
        <v>84.46</v>
      </c>
      <c r="BM180" s="15">
        <f t="shared" si="42"/>
        <v>107.49</v>
      </c>
      <c r="BO180" s="83">
        <v>84</v>
      </c>
      <c r="BP180" s="15">
        <f t="shared" si="43"/>
        <v>95.0208</v>
      </c>
      <c r="BQ180" s="95">
        <f t="shared" si="44"/>
        <v>95.02</v>
      </c>
      <c r="HR180" s="16"/>
      <c r="HS180" s="16"/>
      <c r="HT180" s="16"/>
      <c r="HU180" s="16"/>
      <c r="HV180" s="16"/>
    </row>
    <row r="181" spans="1:230" s="15" customFormat="1" ht="188.25" customHeight="1">
      <c r="A181" s="64">
        <v>169</v>
      </c>
      <c r="B181" s="79" t="s">
        <v>508</v>
      </c>
      <c r="C181" s="72" t="s">
        <v>219</v>
      </c>
      <c r="D181" s="105">
        <v>140</v>
      </c>
      <c r="E181" s="101" t="s">
        <v>247</v>
      </c>
      <c r="F181" s="71">
        <v>105.2</v>
      </c>
      <c r="G181" s="57">
        <v>4132</v>
      </c>
      <c r="H181" s="47"/>
      <c r="I181" s="46" t="s">
        <v>39</v>
      </c>
      <c r="J181" s="48">
        <f>IF(I181="Less(-)",-1,1)</f>
        <v>1</v>
      </c>
      <c r="K181" s="49" t="s">
        <v>64</v>
      </c>
      <c r="L181" s="49" t="s">
        <v>7</v>
      </c>
      <c r="M181" s="58"/>
      <c r="N181" s="57"/>
      <c r="O181" s="57"/>
      <c r="P181" s="59"/>
      <c r="Q181" s="57"/>
      <c r="R181" s="57"/>
      <c r="S181" s="59"/>
      <c r="T181" s="53"/>
      <c r="U181" s="53"/>
      <c r="V181" s="53"/>
      <c r="W181" s="53"/>
      <c r="X181" s="53"/>
      <c r="Y181" s="53"/>
      <c r="Z181" s="53"/>
      <c r="AA181" s="53"/>
      <c r="AB181" s="53"/>
      <c r="AC181" s="53"/>
      <c r="AD181" s="53"/>
      <c r="AE181" s="53"/>
      <c r="AF181" s="53"/>
      <c r="AG181" s="53"/>
      <c r="AH181" s="53"/>
      <c r="AI181" s="53"/>
      <c r="AJ181" s="53"/>
      <c r="AK181" s="53"/>
      <c r="AL181" s="53"/>
      <c r="AM181" s="53"/>
      <c r="AN181" s="53"/>
      <c r="AO181" s="53"/>
      <c r="AP181" s="53"/>
      <c r="AQ181" s="53"/>
      <c r="AR181" s="53"/>
      <c r="AS181" s="53"/>
      <c r="AT181" s="53"/>
      <c r="AU181" s="53"/>
      <c r="AV181" s="53"/>
      <c r="AW181" s="53"/>
      <c r="AX181" s="53"/>
      <c r="AY181" s="53"/>
      <c r="AZ181" s="53"/>
      <c r="BA181" s="60">
        <f>total_amount_ba($B$2,$D$2,D181,F181,J181,K181,M181)</f>
        <v>14728</v>
      </c>
      <c r="BB181" s="61">
        <f>BA181+SUM(N181:AZ181)</f>
        <v>14728</v>
      </c>
      <c r="BC181" s="56" t="str">
        <f>SpellNumber(L181,BB181)</f>
        <v>INR  Fourteen Thousand Seven Hundred &amp; Twenty Eight  Only</v>
      </c>
      <c r="BD181" s="70">
        <v>5006</v>
      </c>
      <c r="BE181" s="73">
        <f>BD181*1.12*1.01</f>
        <v>5662.79</v>
      </c>
      <c r="BF181" s="73">
        <f>D181*BD181</f>
        <v>700840</v>
      </c>
      <c r="BG181" s="73"/>
      <c r="BK181" s="15">
        <f aca="true" t="shared" si="51" ref="BK181:BK207">ROUND(F181*1.12*1.01*1.03,2)</f>
        <v>122.57</v>
      </c>
      <c r="BL181" s="15">
        <f t="shared" si="41"/>
        <v>107.49</v>
      </c>
      <c r="BM181" s="15">
        <f t="shared" si="42"/>
        <v>119</v>
      </c>
      <c r="BO181" s="83">
        <v>93</v>
      </c>
      <c r="BP181" s="15">
        <f t="shared" si="43"/>
        <v>105.2016</v>
      </c>
      <c r="BQ181" s="95">
        <f t="shared" si="44"/>
        <v>105.2</v>
      </c>
      <c r="HR181" s="16"/>
      <c r="HS181" s="16"/>
      <c r="HT181" s="16"/>
      <c r="HU181" s="16"/>
      <c r="HV181" s="16"/>
    </row>
    <row r="182" spans="1:230" s="15" customFormat="1" ht="48.75" customHeight="1">
      <c r="A182" s="64">
        <v>170</v>
      </c>
      <c r="B182" s="79" t="s">
        <v>509</v>
      </c>
      <c r="C182" s="72" t="s">
        <v>220</v>
      </c>
      <c r="D182" s="105">
        <v>7</v>
      </c>
      <c r="E182" s="101" t="s">
        <v>248</v>
      </c>
      <c r="F182" s="71">
        <v>8868.61</v>
      </c>
      <c r="G182" s="57"/>
      <c r="H182" s="47"/>
      <c r="I182" s="46" t="s">
        <v>39</v>
      </c>
      <c r="J182" s="48">
        <f t="shared" si="47"/>
        <v>1</v>
      </c>
      <c r="K182" s="49" t="s">
        <v>64</v>
      </c>
      <c r="L182" s="49" t="s">
        <v>7</v>
      </c>
      <c r="M182" s="58"/>
      <c r="N182" s="57"/>
      <c r="O182" s="57"/>
      <c r="P182" s="59"/>
      <c r="Q182" s="57"/>
      <c r="R182" s="57"/>
      <c r="S182" s="59"/>
      <c r="T182" s="53"/>
      <c r="U182" s="53"/>
      <c r="V182" s="53"/>
      <c r="W182" s="53"/>
      <c r="X182" s="53"/>
      <c r="Y182" s="53"/>
      <c r="Z182" s="53"/>
      <c r="AA182" s="53"/>
      <c r="AB182" s="53"/>
      <c r="AC182" s="53"/>
      <c r="AD182" s="53"/>
      <c r="AE182" s="53"/>
      <c r="AF182" s="53"/>
      <c r="AG182" s="53"/>
      <c r="AH182" s="53"/>
      <c r="AI182" s="53"/>
      <c r="AJ182" s="53"/>
      <c r="AK182" s="53"/>
      <c r="AL182" s="53"/>
      <c r="AM182" s="53"/>
      <c r="AN182" s="53"/>
      <c r="AO182" s="53"/>
      <c r="AP182" s="53"/>
      <c r="AQ182" s="53"/>
      <c r="AR182" s="53"/>
      <c r="AS182" s="53"/>
      <c r="AT182" s="53"/>
      <c r="AU182" s="53"/>
      <c r="AV182" s="53"/>
      <c r="AW182" s="53"/>
      <c r="AX182" s="53"/>
      <c r="AY182" s="53"/>
      <c r="AZ182" s="53"/>
      <c r="BA182" s="60">
        <f t="shared" si="48"/>
        <v>62080.27</v>
      </c>
      <c r="BB182" s="61">
        <f t="shared" si="49"/>
        <v>62080.27</v>
      </c>
      <c r="BC182" s="56" t="str">
        <f t="shared" si="50"/>
        <v>INR  Sixty Two Thousand  &amp;Eighty  and Paise Twenty Seven Only</v>
      </c>
      <c r="BD182" s="70">
        <v>3285</v>
      </c>
      <c r="BE182" s="73">
        <f t="shared" si="45"/>
        <v>3715.99</v>
      </c>
      <c r="BF182" s="73">
        <f t="shared" si="46"/>
        <v>22995</v>
      </c>
      <c r="BG182" s="73"/>
      <c r="BK182" s="15">
        <f t="shared" si="51"/>
        <v>10333.14</v>
      </c>
      <c r="BL182" s="15">
        <f t="shared" si="41"/>
        <v>119</v>
      </c>
      <c r="BM182" s="15">
        <f t="shared" si="42"/>
        <v>10032.17</v>
      </c>
      <c r="BO182" s="83">
        <v>7840</v>
      </c>
      <c r="BP182" s="15">
        <f t="shared" si="43"/>
        <v>8868.608</v>
      </c>
      <c r="BQ182" s="95">
        <f t="shared" si="44"/>
        <v>8868.61</v>
      </c>
      <c r="HR182" s="16"/>
      <c r="HS182" s="16"/>
      <c r="HT182" s="16"/>
      <c r="HU182" s="16"/>
      <c r="HV182" s="16"/>
    </row>
    <row r="183" spans="1:230" s="15" customFormat="1" ht="45" customHeight="1">
      <c r="A183" s="64">
        <v>171</v>
      </c>
      <c r="B183" s="79" t="s">
        <v>510</v>
      </c>
      <c r="C183" s="72" t="s">
        <v>221</v>
      </c>
      <c r="D183" s="105">
        <v>7</v>
      </c>
      <c r="E183" s="101" t="s">
        <v>248</v>
      </c>
      <c r="F183" s="71">
        <v>418.54</v>
      </c>
      <c r="G183" s="57"/>
      <c r="H183" s="47"/>
      <c r="I183" s="46" t="s">
        <v>39</v>
      </c>
      <c r="J183" s="48">
        <f t="shared" si="47"/>
        <v>1</v>
      </c>
      <c r="K183" s="49" t="s">
        <v>64</v>
      </c>
      <c r="L183" s="49" t="s">
        <v>7</v>
      </c>
      <c r="M183" s="58"/>
      <c r="N183" s="57"/>
      <c r="O183" s="57"/>
      <c r="P183" s="59"/>
      <c r="Q183" s="57"/>
      <c r="R183" s="57"/>
      <c r="S183" s="59"/>
      <c r="T183" s="53"/>
      <c r="U183" s="53"/>
      <c r="V183" s="53"/>
      <c r="W183" s="53"/>
      <c r="X183" s="53"/>
      <c r="Y183" s="53"/>
      <c r="Z183" s="53"/>
      <c r="AA183" s="53"/>
      <c r="AB183" s="53"/>
      <c r="AC183" s="53"/>
      <c r="AD183" s="53"/>
      <c r="AE183" s="53"/>
      <c r="AF183" s="53"/>
      <c r="AG183" s="53"/>
      <c r="AH183" s="53"/>
      <c r="AI183" s="53"/>
      <c r="AJ183" s="53"/>
      <c r="AK183" s="53"/>
      <c r="AL183" s="53"/>
      <c r="AM183" s="53"/>
      <c r="AN183" s="53"/>
      <c r="AO183" s="53"/>
      <c r="AP183" s="53"/>
      <c r="AQ183" s="53"/>
      <c r="AR183" s="53"/>
      <c r="AS183" s="53"/>
      <c r="AT183" s="53"/>
      <c r="AU183" s="53"/>
      <c r="AV183" s="53"/>
      <c r="AW183" s="53"/>
      <c r="AX183" s="53"/>
      <c r="AY183" s="53"/>
      <c r="AZ183" s="53"/>
      <c r="BA183" s="60">
        <f t="shared" si="48"/>
        <v>2929.78</v>
      </c>
      <c r="BB183" s="61">
        <f t="shared" si="49"/>
        <v>2929.78</v>
      </c>
      <c r="BC183" s="56" t="str">
        <f t="shared" si="50"/>
        <v>INR  Two Thousand Nine Hundred &amp; Twenty Nine  and Paise Seventy Eight Only</v>
      </c>
      <c r="BD183" s="70">
        <v>811</v>
      </c>
      <c r="BE183" s="73">
        <f t="shared" si="45"/>
        <v>917.4</v>
      </c>
      <c r="BF183" s="73">
        <f t="shared" si="46"/>
        <v>5677</v>
      </c>
      <c r="BG183" s="73"/>
      <c r="BK183" s="15">
        <f t="shared" si="51"/>
        <v>487.66</v>
      </c>
      <c r="BL183" s="15">
        <f t="shared" si="41"/>
        <v>10032.17</v>
      </c>
      <c r="BM183" s="15">
        <f t="shared" si="42"/>
        <v>473.45</v>
      </c>
      <c r="BO183" s="83">
        <v>370</v>
      </c>
      <c r="BP183" s="15">
        <f t="shared" si="43"/>
        <v>418.544</v>
      </c>
      <c r="BQ183" s="95">
        <f t="shared" si="44"/>
        <v>418.54</v>
      </c>
      <c r="HR183" s="16"/>
      <c r="HS183" s="16"/>
      <c r="HT183" s="16"/>
      <c r="HU183" s="16"/>
      <c r="HV183" s="16"/>
    </row>
    <row r="184" spans="1:230" s="15" customFormat="1" ht="33.75" customHeight="1">
      <c r="A184" s="64">
        <v>172</v>
      </c>
      <c r="B184" s="79" t="s">
        <v>511</v>
      </c>
      <c r="C184" s="72" t="s">
        <v>222</v>
      </c>
      <c r="D184" s="105">
        <v>21</v>
      </c>
      <c r="E184" s="101" t="s">
        <v>248</v>
      </c>
      <c r="F184" s="71">
        <v>21.49</v>
      </c>
      <c r="G184" s="57">
        <v>2749</v>
      </c>
      <c r="H184" s="47"/>
      <c r="I184" s="46" t="s">
        <v>39</v>
      </c>
      <c r="J184" s="48">
        <f t="shared" si="47"/>
        <v>1</v>
      </c>
      <c r="K184" s="49" t="s">
        <v>64</v>
      </c>
      <c r="L184" s="49" t="s">
        <v>7</v>
      </c>
      <c r="M184" s="58"/>
      <c r="N184" s="57"/>
      <c r="O184" s="57"/>
      <c r="P184" s="59"/>
      <c r="Q184" s="57"/>
      <c r="R184" s="57"/>
      <c r="S184" s="59"/>
      <c r="T184" s="53"/>
      <c r="U184" s="53"/>
      <c r="V184" s="53"/>
      <c r="W184" s="53"/>
      <c r="X184" s="53"/>
      <c r="Y184" s="53"/>
      <c r="Z184" s="53"/>
      <c r="AA184" s="53"/>
      <c r="AB184" s="53"/>
      <c r="AC184" s="53"/>
      <c r="AD184" s="53"/>
      <c r="AE184" s="53"/>
      <c r="AF184" s="53"/>
      <c r="AG184" s="53"/>
      <c r="AH184" s="53"/>
      <c r="AI184" s="53"/>
      <c r="AJ184" s="53"/>
      <c r="AK184" s="53"/>
      <c r="AL184" s="53"/>
      <c r="AM184" s="53"/>
      <c r="AN184" s="53"/>
      <c r="AO184" s="53"/>
      <c r="AP184" s="53"/>
      <c r="AQ184" s="53"/>
      <c r="AR184" s="53"/>
      <c r="AS184" s="53"/>
      <c r="AT184" s="53"/>
      <c r="AU184" s="53"/>
      <c r="AV184" s="53"/>
      <c r="AW184" s="53"/>
      <c r="AX184" s="53"/>
      <c r="AY184" s="53"/>
      <c r="AZ184" s="53"/>
      <c r="BA184" s="60">
        <f t="shared" si="48"/>
        <v>451.29</v>
      </c>
      <c r="BB184" s="61">
        <f t="shared" si="49"/>
        <v>451.29</v>
      </c>
      <c r="BC184" s="56" t="str">
        <f t="shared" si="50"/>
        <v>INR  Four Hundred &amp; Fifty One  and Paise Twenty Nine Only</v>
      </c>
      <c r="BD184" s="70">
        <v>430</v>
      </c>
      <c r="BE184" s="73">
        <f t="shared" si="45"/>
        <v>486.42</v>
      </c>
      <c r="BF184" s="73">
        <f t="shared" si="46"/>
        <v>9030</v>
      </c>
      <c r="BG184" s="73"/>
      <c r="BK184" s="15">
        <f t="shared" si="51"/>
        <v>25.04</v>
      </c>
      <c r="BL184" s="15">
        <f t="shared" si="41"/>
        <v>473.45</v>
      </c>
      <c r="BM184" s="15">
        <f t="shared" si="42"/>
        <v>24.31</v>
      </c>
      <c r="BO184" s="83">
        <v>19</v>
      </c>
      <c r="BP184" s="15">
        <f t="shared" si="43"/>
        <v>21.4928</v>
      </c>
      <c r="BQ184" s="95">
        <f t="shared" si="44"/>
        <v>21.49</v>
      </c>
      <c r="HR184" s="16"/>
      <c r="HS184" s="16"/>
      <c r="HT184" s="16"/>
      <c r="HU184" s="16"/>
      <c r="HV184" s="16"/>
    </row>
    <row r="185" spans="1:230" s="15" customFormat="1" ht="270.75">
      <c r="A185" s="64">
        <v>173</v>
      </c>
      <c r="B185" s="79" t="s">
        <v>512</v>
      </c>
      <c r="C185" s="72" t="s">
        <v>223</v>
      </c>
      <c r="D185" s="105">
        <v>14</v>
      </c>
      <c r="E185" s="101" t="s">
        <v>248</v>
      </c>
      <c r="F185" s="71">
        <v>8206.86</v>
      </c>
      <c r="G185" s="57">
        <v>814</v>
      </c>
      <c r="H185" s="47"/>
      <c r="I185" s="46" t="s">
        <v>39</v>
      </c>
      <c r="J185" s="48">
        <f>IF(I185="Less(-)",-1,1)</f>
        <v>1</v>
      </c>
      <c r="K185" s="49" t="s">
        <v>64</v>
      </c>
      <c r="L185" s="49" t="s">
        <v>7</v>
      </c>
      <c r="M185" s="58"/>
      <c r="N185" s="57"/>
      <c r="O185" s="57"/>
      <c r="P185" s="59"/>
      <c r="Q185" s="57"/>
      <c r="R185" s="57"/>
      <c r="S185" s="59"/>
      <c r="T185" s="53"/>
      <c r="U185" s="53"/>
      <c r="V185" s="53"/>
      <c r="W185" s="53"/>
      <c r="X185" s="53"/>
      <c r="Y185" s="53"/>
      <c r="Z185" s="53"/>
      <c r="AA185" s="53"/>
      <c r="AB185" s="53"/>
      <c r="AC185" s="53"/>
      <c r="AD185" s="53"/>
      <c r="AE185" s="53"/>
      <c r="AF185" s="53"/>
      <c r="AG185" s="53"/>
      <c r="AH185" s="53"/>
      <c r="AI185" s="53"/>
      <c r="AJ185" s="53"/>
      <c r="AK185" s="53"/>
      <c r="AL185" s="53"/>
      <c r="AM185" s="53"/>
      <c r="AN185" s="53"/>
      <c r="AO185" s="53"/>
      <c r="AP185" s="53"/>
      <c r="AQ185" s="53"/>
      <c r="AR185" s="53"/>
      <c r="AS185" s="53"/>
      <c r="AT185" s="53"/>
      <c r="AU185" s="53"/>
      <c r="AV185" s="53"/>
      <c r="AW185" s="53"/>
      <c r="AX185" s="53"/>
      <c r="AY185" s="53"/>
      <c r="AZ185" s="53"/>
      <c r="BA185" s="60">
        <f>total_amount_ba($B$2,$D$2,D185,F185,J185,K185,M185)</f>
        <v>114896.04</v>
      </c>
      <c r="BB185" s="61">
        <f>BA185+SUM(N185:AZ185)</f>
        <v>114896.04</v>
      </c>
      <c r="BC185" s="56" t="str">
        <f>SpellNumber(L185,BB185)</f>
        <v>INR  One Lakh Fourteen Thousand Eight Hundred &amp; Ninety Six  and Paise Four Only</v>
      </c>
      <c r="BD185" s="70">
        <v>430</v>
      </c>
      <c r="BE185" s="73">
        <f>BD185*1.12*1.01</f>
        <v>486.42</v>
      </c>
      <c r="BF185" s="73">
        <f>D185*BD185</f>
        <v>6020</v>
      </c>
      <c r="BG185" s="73"/>
      <c r="BK185" s="15">
        <f t="shared" si="51"/>
        <v>9562.11</v>
      </c>
      <c r="BL185" s="15">
        <f t="shared" si="41"/>
        <v>24.31</v>
      </c>
      <c r="BM185" s="15">
        <f t="shared" si="42"/>
        <v>9283.6</v>
      </c>
      <c r="BO185" s="83">
        <v>7255</v>
      </c>
      <c r="BP185" s="15">
        <f t="shared" si="43"/>
        <v>8206.856</v>
      </c>
      <c r="BQ185" s="95">
        <f t="shared" si="44"/>
        <v>8206.86</v>
      </c>
      <c r="HR185" s="16"/>
      <c r="HS185" s="16"/>
      <c r="HT185" s="16"/>
      <c r="HU185" s="16"/>
      <c r="HV185" s="16"/>
    </row>
    <row r="186" spans="1:230" s="15" customFormat="1" ht="293.25" customHeight="1">
      <c r="A186" s="64">
        <v>174</v>
      </c>
      <c r="B186" s="79" t="s">
        <v>513</v>
      </c>
      <c r="C186" s="72" t="s">
        <v>224</v>
      </c>
      <c r="D186" s="105">
        <v>1</v>
      </c>
      <c r="E186" s="101" t="s">
        <v>248</v>
      </c>
      <c r="F186" s="71">
        <v>102907.53</v>
      </c>
      <c r="G186" s="57"/>
      <c r="H186" s="47"/>
      <c r="I186" s="46" t="s">
        <v>39</v>
      </c>
      <c r="J186" s="48">
        <f t="shared" si="47"/>
        <v>1</v>
      </c>
      <c r="K186" s="49" t="s">
        <v>64</v>
      </c>
      <c r="L186" s="49" t="s">
        <v>7</v>
      </c>
      <c r="M186" s="58"/>
      <c r="N186" s="57"/>
      <c r="O186" s="57"/>
      <c r="P186" s="59"/>
      <c r="Q186" s="57"/>
      <c r="R186" s="57"/>
      <c r="S186" s="59"/>
      <c r="T186" s="53"/>
      <c r="U186" s="53"/>
      <c r="V186" s="53"/>
      <c r="W186" s="53"/>
      <c r="X186" s="53"/>
      <c r="Y186" s="53"/>
      <c r="Z186" s="53"/>
      <c r="AA186" s="53"/>
      <c r="AB186" s="53"/>
      <c r="AC186" s="53"/>
      <c r="AD186" s="53"/>
      <c r="AE186" s="53"/>
      <c r="AF186" s="53"/>
      <c r="AG186" s="53"/>
      <c r="AH186" s="53"/>
      <c r="AI186" s="53"/>
      <c r="AJ186" s="53"/>
      <c r="AK186" s="53"/>
      <c r="AL186" s="53"/>
      <c r="AM186" s="53"/>
      <c r="AN186" s="53"/>
      <c r="AO186" s="53"/>
      <c r="AP186" s="53"/>
      <c r="AQ186" s="53"/>
      <c r="AR186" s="53"/>
      <c r="AS186" s="53"/>
      <c r="AT186" s="53"/>
      <c r="AU186" s="53"/>
      <c r="AV186" s="53"/>
      <c r="AW186" s="53"/>
      <c r="AX186" s="53"/>
      <c r="AY186" s="53"/>
      <c r="AZ186" s="53"/>
      <c r="BA186" s="60">
        <f aca="true" t="shared" si="52" ref="BA186:BA197">total_amount_ba($B$2,$D$2,D186,F186,J186,K186,M186)</f>
        <v>102907.53</v>
      </c>
      <c r="BB186" s="61">
        <f t="shared" si="49"/>
        <v>102907.53</v>
      </c>
      <c r="BC186" s="56" t="str">
        <f t="shared" si="50"/>
        <v>INR  One Lakh Two Thousand Nine Hundred &amp; Seven  and Paise Fifty Three Only</v>
      </c>
      <c r="BD186" s="70">
        <v>613</v>
      </c>
      <c r="BE186" s="73">
        <f t="shared" si="45"/>
        <v>693.43</v>
      </c>
      <c r="BF186" s="73">
        <f t="shared" si="46"/>
        <v>613</v>
      </c>
      <c r="BG186" s="73"/>
      <c r="BK186" s="15">
        <f t="shared" si="51"/>
        <v>119901.27</v>
      </c>
      <c r="BL186" s="15">
        <f t="shared" si="41"/>
        <v>9283.6</v>
      </c>
      <c r="BM186" s="15">
        <f t="shared" si="42"/>
        <v>116409</v>
      </c>
      <c r="BO186" s="83">
        <v>90972</v>
      </c>
      <c r="BP186" s="15">
        <f t="shared" si="43"/>
        <v>102907.5264</v>
      </c>
      <c r="BQ186" s="95">
        <f t="shared" si="44"/>
        <v>102907.53</v>
      </c>
      <c r="HR186" s="16"/>
      <c r="HS186" s="16"/>
      <c r="HT186" s="16"/>
      <c r="HU186" s="16"/>
      <c r="HV186" s="16"/>
    </row>
    <row r="187" spans="1:230" s="15" customFormat="1" ht="278.25" customHeight="1">
      <c r="A187" s="64">
        <v>175</v>
      </c>
      <c r="B187" s="79" t="s">
        <v>514</v>
      </c>
      <c r="C187" s="72" t="s">
        <v>225</v>
      </c>
      <c r="D187" s="105">
        <v>4</v>
      </c>
      <c r="E187" s="101" t="s">
        <v>248</v>
      </c>
      <c r="F187" s="71">
        <v>18717.97</v>
      </c>
      <c r="G187" s="57"/>
      <c r="H187" s="47"/>
      <c r="I187" s="46" t="s">
        <v>39</v>
      </c>
      <c r="J187" s="48">
        <f t="shared" si="47"/>
        <v>1</v>
      </c>
      <c r="K187" s="49" t="s">
        <v>64</v>
      </c>
      <c r="L187" s="49" t="s">
        <v>7</v>
      </c>
      <c r="M187" s="58"/>
      <c r="N187" s="57"/>
      <c r="O187" s="57"/>
      <c r="P187" s="59"/>
      <c r="Q187" s="57"/>
      <c r="R187" s="57"/>
      <c r="S187" s="59"/>
      <c r="T187" s="53"/>
      <c r="U187" s="53"/>
      <c r="V187" s="53"/>
      <c r="W187" s="53"/>
      <c r="X187" s="53"/>
      <c r="Y187" s="53"/>
      <c r="Z187" s="53"/>
      <c r="AA187" s="53"/>
      <c r="AB187" s="53"/>
      <c r="AC187" s="53"/>
      <c r="AD187" s="53"/>
      <c r="AE187" s="53"/>
      <c r="AF187" s="53"/>
      <c r="AG187" s="53"/>
      <c r="AH187" s="53"/>
      <c r="AI187" s="53"/>
      <c r="AJ187" s="53"/>
      <c r="AK187" s="53"/>
      <c r="AL187" s="53"/>
      <c r="AM187" s="53"/>
      <c r="AN187" s="53"/>
      <c r="AO187" s="53"/>
      <c r="AP187" s="53"/>
      <c r="AQ187" s="53"/>
      <c r="AR187" s="53"/>
      <c r="AS187" s="53"/>
      <c r="AT187" s="53"/>
      <c r="AU187" s="53"/>
      <c r="AV187" s="53"/>
      <c r="AW187" s="53"/>
      <c r="AX187" s="53"/>
      <c r="AY187" s="53"/>
      <c r="AZ187" s="53"/>
      <c r="BA187" s="60">
        <f t="shared" si="52"/>
        <v>74871.88</v>
      </c>
      <c r="BB187" s="61">
        <f t="shared" si="49"/>
        <v>74871.88</v>
      </c>
      <c r="BC187" s="56" t="str">
        <f t="shared" si="50"/>
        <v>INR  Seventy Four Thousand Eight Hundred &amp; Seventy One  and Paise Eighty Eight Only</v>
      </c>
      <c r="BD187" s="70">
        <v>223</v>
      </c>
      <c r="BE187" s="73">
        <f t="shared" si="45"/>
        <v>252.26</v>
      </c>
      <c r="BF187" s="73">
        <f t="shared" si="46"/>
        <v>892</v>
      </c>
      <c r="BG187" s="73"/>
      <c r="BK187" s="15">
        <f t="shared" si="51"/>
        <v>21808.98</v>
      </c>
      <c r="BL187" s="15">
        <f t="shared" si="41"/>
        <v>116409</v>
      </c>
      <c r="BM187" s="15">
        <f t="shared" si="42"/>
        <v>21173.77</v>
      </c>
      <c r="BO187" s="83">
        <v>16547</v>
      </c>
      <c r="BP187" s="15">
        <f t="shared" si="43"/>
        <v>18717.9664</v>
      </c>
      <c r="BQ187" s="95">
        <f t="shared" si="44"/>
        <v>18717.97</v>
      </c>
      <c r="HR187" s="16"/>
      <c r="HS187" s="16"/>
      <c r="HT187" s="16"/>
      <c r="HU187" s="16"/>
      <c r="HV187" s="16"/>
    </row>
    <row r="188" spans="1:230" s="15" customFormat="1" ht="237.75" customHeight="1">
      <c r="A188" s="64">
        <v>176</v>
      </c>
      <c r="B188" s="79" t="s">
        <v>515</v>
      </c>
      <c r="C188" s="72" t="s">
        <v>226</v>
      </c>
      <c r="D188" s="105">
        <v>70.415</v>
      </c>
      <c r="E188" s="101" t="s">
        <v>267</v>
      </c>
      <c r="F188" s="71">
        <v>907.22</v>
      </c>
      <c r="G188" s="57"/>
      <c r="H188" s="47"/>
      <c r="I188" s="46" t="s">
        <v>39</v>
      </c>
      <c r="J188" s="48">
        <f t="shared" si="47"/>
        <v>1</v>
      </c>
      <c r="K188" s="49" t="s">
        <v>64</v>
      </c>
      <c r="L188" s="49" t="s">
        <v>7</v>
      </c>
      <c r="M188" s="58"/>
      <c r="N188" s="57"/>
      <c r="O188" s="57"/>
      <c r="P188" s="59"/>
      <c r="Q188" s="57"/>
      <c r="R188" s="57"/>
      <c r="S188" s="59"/>
      <c r="T188" s="53"/>
      <c r="U188" s="53"/>
      <c r="V188" s="53"/>
      <c r="W188" s="53"/>
      <c r="X188" s="53"/>
      <c r="Y188" s="53"/>
      <c r="Z188" s="53"/>
      <c r="AA188" s="53"/>
      <c r="AB188" s="53"/>
      <c r="AC188" s="53"/>
      <c r="AD188" s="53"/>
      <c r="AE188" s="53"/>
      <c r="AF188" s="53"/>
      <c r="AG188" s="53"/>
      <c r="AH188" s="53"/>
      <c r="AI188" s="53"/>
      <c r="AJ188" s="53"/>
      <c r="AK188" s="53"/>
      <c r="AL188" s="53"/>
      <c r="AM188" s="53"/>
      <c r="AN188" s="53"/>
      <c r="AO188" s="53"/>
      <c r="AP188" s="53"/>
      <c r="AQ188" s="53"/>
      <c r="AR188" s="53"/>
      <c r="AS188" s="53"/>
      <c r="AT188" s="53"/>
      <c r="AU188" s="53"/>
      <c r="AV188" s="53"/>
      <c r="AW188" s="53"/>
      <c r="AX188" s="53"/>
      <c r="AY188" s="53"/>
      <c r="AZ188" s="53"/>
      <c r="BA188" s="60">
        <f>total_amount_ba($B$2,$D$2,D188,F188,J188,K188,M188)</f>
        <v>63881.9</v>
      </c>
      <c r="BB188" s="61">
        <f t="shared" si="49"/>
        <v>63881.9</v>
      </c>
      <c r="BC188" s="56" t="str">
        <f t="shared" si="50"/>
        <v>INR  Sixty Three Thousand Eight Hundred &amp; Eighty One  and Paise Ninety Only</v>
      </c>
      <c r="BD188" s="70">
        <v>1132</v>
      </c>
      <c r="BE188" s="73">
        <f t="shared" si="45"/>
        <v>1280.52</v>
      </c>
      <c r="BF188" s="73">
        <f t="shared" si="46"/>
        <v>79709.78</v>
      </c>
      <c r="BG188" s="73"/>
      <c r="BK188" s="15">
        <f t="shared" si="51"/>
        <v>1057.03</v>
      </c>
      <c r="BL188" s="15">
        <f t="shared" si="41"/>
        <v>21173.77</v>
      </c>
      <c r="BM188" s="15">
        <f t="shared" si="42"/>
        <v>1026.25</v>
      </c>
      <c r="BO188" s="83">
        <v>802</v>
      </c>
      <c r="BP188" s="15">
        <f t="shared" si="43"/>
        <v>907.2224</v>
      </c>
      <c r="BQ188" s="95">
        <f t="shared" si="44"/>
        <v>907.22</v>
      </c>
      <c r="HR188" s="16"/>
      <c r="HS188" s="16"/>
      <c r="HT188" s="16"/>
      <c r="HU188" s="16"/>
      <c r="HV188" s="16"/>
    </row>
    <row r="189" spans="1:230" s="15" customFormat="1" ht="105.75" customHeight="1">
      <c r="A189" s="64">
        <v>177</v>
      </c>
      <c r="B189" s="79" t="s">
        <v>516</v>
      </c>
      <c r="C189" s="72" t="s">
        <v>227</v>
      </c>
      <c r="D189" s="105">
        <v>1</v>
      </c>
      <c r="E189" s="101" t="s">
        <v>523</v>
      </c>
      <c r="F189" s="71">
        <v>3676.4</v>
      </c>
      <c r="G189" s="57">
        <v>1074</v>
      </c>
      <c r="H189" s="47"/>
      <c r="I189" s="46" t="s">
        <v>39</v>
      </c>
      <c r="J189" s="48">
        <f>IF(I189="Less(-)",-1,1)</f>
        <v>1</v>
      </c>
      <c r="K189" s="49" t="s">
        <v>64</v>
      </c>
      <c r="L189" s="49" t="s">
        <v>7</v>
      </c>
      <c r="M189" s="58"/>
      <c r="N189" s="57"/>
      <c r="O189" s="57"/>
      <c r="P189" s="59"/>
      <c r="Q189" s="57"/>
      <c r="R189" s="57"/>
      <c r="S189" s="59"/>
      <c r="T189" s="53"/>
      <c r="U189" s="53"/>
      <c r="V189" s="53"/>
      <c r="W189" s="53"/>
      <c r="X189" s="53"/>
      <c r="Y189" s="53"/>
      <c r="Z189" s="53"/>
      <c r="AA189" s="53"/>
      <c r="AB189" s="53"/>
      <c r="AC189" s="53"/>
      <c r="AD189" s="53"/>
      <c r="AE189" s="53"/>
      <c r="AF189" s="53"/>
      <c r="AG189" s="53"/>
      <c r="AH189" s="53"/>
      <c r="AI189" s="53"/>
      <c r="AJ189" s="53"/>
      <c r="AK189" s="53"/>
      <c r="AL189" s="53"/>
      <c r="AM189" s="53"/>
      <c r="AN189" s="53"/>
      <c r="AO189" s="53"/>
      <c r="AP189" s="53"/>
      <c r="AQ189" s="53"/>
      <c r="AR189" s="53"/>
      <c r="AS189" s="53"/>
      <c r="AT189" s="53"/>
      <c r="AU189" s="53"/>
      <c r="AV189" s="53"/>
      <c r="AW189" s="53"/>
      <c r="AX189" s="53"/>
      <c r="AY189" s="53"/>
      <c r="AZ189" s="53"/>
      <c r="BA189" s="60">
        <f>total_amount_ba($B$2,$D$2,D189,F189,J189,K189,M189)</f>
        <v>3676.4</v>
      </c>
      <c r="BB189" s="61">
        <f>BA189+SUM(N189:AZ189)</f>
        <v>3676.4</v>
      </c>
      <c r="BC189" s="56" t="str">
        <f>SpellNumber(L189,BB189)</f>
        <v>INR  Three Thousand Six Hundred &amp; Seventy Six  and Paise Forty Only</v>
      </c>
      <c r="BD189" s="70">
        <v>1132</v>
      </c>
      <c r="BE189" s="73">
        <f>BD189*1.12*1.01</f>
        <v>1280.52</v>
      </c>
      <c r="BF189" s="73">
        <f>D189*BD189</f>
        <v>1132</v>
      </c>
      <c r="BG189" s="73"/>
      <c r="BK189" s="15">
        <f t="shared" si="51"/>
        <v>4283.51</v>
      </c>
      <c r="BL189" s="15">
        <f t="shared" si="41"/>
        <v>1026.25</v>
      </c>
      <c r="BM189" s="15">
        <f t="shared" si="42"/>
        <v>4158.74</v>
      </c>
      <c r="BO189" s="83">
        <v>3250</v>
      </c>
      <c r="BP189" s="15">
        <f t="shared" si="43"/>
        <v>3676.4</v>
      </c>
      <c r="BQ189" s="95">
        <f t="shared" si="44"/>
        <v>3676.4</v>
      </c>
      <c r="HR189" s="16"/>
      <c r="HS189" s="16"/>
      <c r="HT189" s="16"/>
      <c r="HU189" s="16"/>
      <c r="HV189" s="16"/>
    </row>
    <row r="190" spans="1:230" s="15" customFormat="1" ht="201.75" customHeight="1">
      <c r="A190" s="64">
        <v>178</v>
      </c>
      <c r="B190" s="79" t="s">
        <v>604</v>
      </c>
      <c r="C190" s="72" t="s">
        <v>228</v>
      </c>
      <c r="D190" s="105">
        <v>100</v>
      </c>
      <c r="E190" s="101" t="s">
        <v>520</v>
      </c>
      <c r="F190" s="71">
        <v>744.33</v>
      </c>
      <c r="G190" s="57"/>
      <c r="H190" s="47"/>
      <c r="I190" s="46" t="s">
        <v>39</v>
      </c>
      <c r="J190" s="48">
        <f t="shared" si="47"/>
        <v>1</v>
      </c>
      <c r="K190" s="49" t="s">
        <v>64</v>
      </c>
      <c r="L190" s="49" t="s">
        <v>7</v>
      </c>
      <c r="M190" s="58"/>
      <c r="N190" s="57"/>
      <c r="O190" s="57"/>
      <c r="P190" s="59"/>
      <c r="Q190" s="57"/>
      <c r="R190" s="57"/>
      <c r="S190" s="59"/>
      <c r="T190" s="53"/>
      <c r="U190" s="53"/>
      <c r="V190" s="53"/>
      <c r="W190" s="53"/>
      <c r="X190" s="53"/>
      <c r="Y190" s="53"/>
      <c r="Z190" s="53"/>
      <c r="AA190" s="53"/>
      <c r="AB190" s="53"/>
      <c r="AC190" s="53"/>
      <c r="AD190" s="53"/>
      <c r="AE190" s="53"/>
      <c r="AF190" s="53"/>
      <c r="AG190" s="53"/>
      <c r="AH190" s="53"/>
      <c r="AI190" s="53"/>
      <c r="AJ190" s="53"/>
      <c r="AK190" s="53"/>
      <c r="AL190" s="53"/>
      <c r="AM190" s="53"/>
      <c r="AN190" s="53"/>
      <c r="AO190" s="53"/>
      <c r="AP190" s="53"/>
      <c r="AQ190" s="53"/>
      <c r="AR190" s="53"/>
      <c r="AS190" s="53"/>
      <c r="AT190" s="53"/>
      <c r="AU190" s="53"/>
      <c r="AV190" s="53"/>
      <c r="AW190" s="53"/>
      <c r="AX190" s="53"/>
      <c r="AY190" s="53"/>
      <c r="AZ190" s="53"/>
      <c r="BA190" s="60">
        <f t="shared" si="52"/>
        <v>74433</v>
      </c>
      <c r="BB190" s="61">
        <f t="shared" si="49"/>
        <v>74433</v>
      </c>
      <c r="BC190" s="56" t="str">
        <f t="shared" si="50"/>
        <v>INR  Seventy Four Thousand Four Hundred &amp; Thirty Three  Only</v>
      </c>
      <c r="BD190" s="70">
        <v>539</v>
      </c>
      <c r="BE190" s="73">
        <f t="shared" si="45"/>
        <v>609.72</v>
      </c>
      <c r="BF190" s="73">
        <f t="shared" si="46"/>
        <v>53900</v>
      </c>
      <c r="BG190" s="73"/>
      <c r="BK190" s="15">
        <f t="shared" si="51"/>
        <v>867.25</v>
      </c>
      <c r="BL190" s="15">
        <f t="shared" si="41"/>
        <v>4158.74</v>
      </c>
      <c r="BM190" s="15">
        <f t="shared" si="42"/>
        <v>841.99</v>
      </c>
      <c r="BO190" s="83">
        <v>658</v>
      </c>
      <c r="BP190" s="15">
        <f t="shared" si="43"/>
        <v>744.3296</v>
      </c>
      <c r="BQ190" s="95">
        <f t="shared" si="44"/>
        <v>744.33</v>
      </c>
      <c r="HR190" s="16"/>
      <c r="HS190" s="16"/>
      <c r="HT190" s="16"/>
      <c r="HU190" s="16"/>
      <c r="HV190" s="16"/>
    </row>
    <row r="191" spans="1:230" s="15" customFormat="1" ht="201.75" customHeight="1">
      <c r="A191" s="64">
        <v>179</v>
      </c>
      <c r="B191" s="79" t="s">
        <v>605</v>
      </c>
      <c r="C191" s="72" t="s">
        <v>229</v>
      </c>
      <c r="D191" s="105">
        <v>55</v>
      </c>
      <c r="E191" s="101" t="s">
        <v>520</v>
      </c>
      <c r="F191" s="71">
        <v>203.62</v>
      </c>
      <c r="G191" s="57"/>
      <c r="H191" s="47"/>
      <c r="I191" s="46" t="s">
        <v>39</v>
      </c>
      <c r="J191" s="48">
        <f aca="true" t="shared" si="53" ref="J191:J197">IF(I191="Less(-)",-1,1)</f>
        <v>1</v>
      </c>
      <c r="K191" s="49" t="s">
        <v>64</v>
      </c>
      <c r="L191" s="49" t="s">
        <v>7</v>
      </c>
      <c r="M191" s="58"/>
      <c r="N191" s="57"/>
      <c r="O191" s="57"/>
      <c r="P191" s="59"/>
      <c r="Q191" s="57"/>
      <c r="R191" s="57"/>
      <c r="S191" s="59"/>
      <c r="T191" s="53"/>
      <c r="U191" s="53"/>
      <c r="V191" s="53"/>
      <c r="W191" s="53"/>
      <c r="X191" s="53"/>
      <c r="Y191" s="53"/>
      <c r="Z191" s="53"/>
      <c r="AA191" s="53"/>
      <c r="AB191" s="53"/>
      <c r="AC191" s="53"/>
      <c r="AD191" s="53"/>
      <c r="AE191" s="53"/>
      <c r="AF191" s="53"/>
      <c r="AG191" s="53"/>
      <c r="AH191" s="53"/>
      <c r="AI191" s="53"/>
      <c r="AJ191" s="53"/>
      <c r="AK191" s="53"/>
      <c r="AL191" s="53"/>
      <c r="AM191" s="53"/>
      <c r="AN191" s="53"/>
      <c r="AO191" s="53"/>
      <c r="AP191" s="53"/>
      <c r="AQ191" s="53"/>
      <c r="AR191" s="53"/>
      <c r="AS191" s="53"/>
      <c r="AT191" s="53"/>
      <c r="AU191" s="53"/>
      <c r="AV191" s="53"/>
      <c r="AW191" s="53"/>
      <c r="AX191" s="53"/>
      <c r="AY191" s="53"/>
      <c r="AZ191" s="53"/>
      <c r="BA191" s="60">
        <f t="shared" si="52"/>
        <v>11199.1</v>
      </c>
      <c r="BB191" s="61">
        <f aca="true" t="shared" si="54" ref="BB191:BB197">BA191+SUM(N191:AZ191)</f>
        <v>11199.1</v>
      </c>
      <c r="BC191" s="56" t="str">
        <f aca="true" t="shared" si="55" ref="BC191:BC197">SpellNumber(L191,BB191)</f>
        <v>INR  Eleven Thousand One Hundred &amp; Ninety Nine  and Paise Ten Only</v>
      </c>
      <c r="BD191" s="70">
        <v>674</v>
      </c>
      <c r="BE191" s="73">
        <f t="shared" si="45"/>
        <v>762.43</v>
      </c>
      <c r="BF191" s="73">
        <f t="shared" si="46"/>
        <v>37070</v>
      </c>
      <c r="BG191" s="73"/>
      <c r="BK191" s="15">
        <f t="shared" si="51"/>
        <v>237.24</v>
      </c>
      <c r="BL191" s="15">
        <f t="shared" si="41"/>
        <v>841.99</v>
      </c>
      <c r="BM191" s="15">
        <f t="shared" si="42"/>
        <v>230.33</v>
      </c>
      <c r="BO191" s="83">
        <v>180</v>
      </c>
      <c r="BP191" s="15">
        <f t="shared" si="43"/>
        <v>203.616</v>
      </c>
      <c r="BQ191" s="95">
        <f t="shared" si="44"/>
        <v>203.62</v>
      </c>
      <c r="HR191" s="16"/>
      <c r="HS191" s="16"/>
      <c r="HT191" s="16"/>
      <c r="HU191" s="16"/>
      <c r="HV191" s="16"/>
    </row>
    <row r="192" spans="1:230" s="15" customFormat="1" ht="187.5" customHeight="1">
      <c r="A192" s="64">
        <v>180</v>
      </c>
      <c r="B192" s="79" t="s">
        <v>606</v>
      </c>
      <c r="C192" s="72" t="s">
        <v>230</v>
      </c>
      <c r="D192" s="105">
        <v>2</v>
      </c>
      <c r="E192" s="101" t="s">
        <v>253</v>
      </c>
      <c r="F192" s="71">
        <v>610.85</v>
      </c>
      <c r="G192" s="57"/>
      <c r="H192" s="47"/>
      <c r="I192" s="46" t="s">
        <v>39</v>
      </c>
      <c r="J192" s="48">
        <f t="shared" si="53"/>
        <v>1</v>
      </c>
      <c r="K192" s="49" t="s">
        <v>64</v>
      </c>
      <c r="L192" s="49" t="s">
        <v>7</v>
      </c>
      <c r="M192" s="58"/>
      <c r="N192" s="57"/>
      <c r="O192" s="57"/>
      <c r="P192" s="59"/>
      <c r="Q192" s="57"/>
      <c r="R192" s="57"/>
      <c r="S192" s="59"/>
      <c r="T192" s="53"/>
      <c r="U192" s="53"/>
      <c r="V192" s="53"/>
      <c r="W192" s="53"/>
      <c r="X192" s="53"/>
      <c r="Y192" s="53"/>
      <c r="Z192" s="53"/>
      <c r="AA192" s="53"/>
      <c r="AB192" s="53"/>
      <c r="AC192" s="53"/>
      <c r="AD192" s="53"/>
      <c r="AE192" s="53"/>
      <c r="AF192" s="53"/>
      <c r="AG192" s="53"/>
      <c r="AH192" s="53"/>
      <c r="AI192" s="53"/>
      <c r="AJ192" s="53"/>
      <c r="AK192" s="53"/>
      <c r="AL192" s="53"/>
      <c r="AM192" s="53"/>
      <c r="AN192" s="53"/>
      <c r="AO192" s="53"/>
      <c r="AP192" s="53"/>
      <c r="AQ192" s="53"/>
      <c r="AR192" s="53"/>
      <c r="AS192" s="53"/>
      <c r="AT192" s="53"/>
      <c r="AU192" s="53"/>
      <c r="AV192" s="53"/>
      <c r="AW192" s="53"/>
      <c r="AX192" s="53"/>
      <c r="AY192" s="53"/>
      <c r="AZ192" s="53"/>
      <c r="BA192" s="60">
        <f t="shared" si="52"/>
        <v>1221.7</v>
      </c>
      <c r="BB192" s="61">
        <f t="shared" si="54"/>
        <v>1221.7</v>
      </c>
      <c r="BC192" s="56" t="str">
        <f t="shared" si="55"/>
        <v>INR  One Thousand Two Hundred &amp; Twenty One  and Paise Seventy Only</v>
      </c>
      <c r="BD192" s="70">
        <v>861</v>
      </c>
      <c r="BE192" s="73">
        <f t="shared" si="45"/>
        <v>973.96</v>
      </c>
      <c r="BF192" s="73">
        <f t="shared" si="46"/>
        <v>1722</v>
      </c>
      <c r="BG192" s="73"/>
      <c r="BK192" s="15">
        <f t="shared" si="51"/>
        <v>711.72</v>
      </c>
      <c r="BL192" s="15">
        <f t="shared" si="41"/>
        <v>230.33</v>
      </c>
      <c r="BM192" s="15">
        <f t="shared" si="42"/>
        <v>690.99</v>
      </c>
      <c r="BO192" s="96">
        <v>540</v>
      </c>
      <c r="BP192" s="15">
        <f t="shared" si="43"/>
        <v>610.848</v>
      </c>
      <c r="BQ192" s="95">
        <f t="shared" si="44"/>
        <v>610.85</v>
      </c>
      <c r="HR192" s="16"/>
      <c r="HS192" s="16"/>
      <c r="HT192" s="16"/>
      <c r="HU192" s="16"/>
      <c r="HV192" s="16"/>
    </row>
    <row r="193" spans="1:230" s="15" customFormat="1" ht="69" customHeight="1">
      <c r="A193" s="64">
        <v>181</v>
      </c>
      <c r="B193" s="84" t="s">
        <v>630</v>
      </c>
      <c r="C193" s="72" t="s">
        <v>231</v>
      </c>
      <c r="D193" s="98">
        <v>1</v>
      </c>
      <c r="E193" s="99" t="s">
        <v>254</v>
      </c>
      <c r="F193" s="100">
        <v>10094.83</v>
      </c>
      <c r="G193" s="57"/>
      <c r="H193" s="47"/>
      <c r="I193" s="46" t="s">
        <v>39</v>
      </c>
      <c r="J193" s="48">
        <f>IF(I193="Less(-)",-1,1)</f>
        <v>1</v>
      </c>
      <c r="K193" s="49" t="s">
        <v>64</v>
      </c>
      <c r="L193" s="49" t="s">
        <v>7</v>
      </c>
      <c r="M193" s="58"/>
      <c r="N193" s="57"/>
      <c r="O193" s="57"/>
      <c r="P193" s="59"/>
      <c r="Q193" s="57"/>
      <c r="R193" s="57"/>
      <c r="S193" s="59"/>
      <c r="T193" s="53"/>
      <c r="U193" s="53"/>
      <c r="V193" s="53"/>
      <c r="W193" s="53"/>
      <c r="X193" s="53"/>
      <c r="Y193" s="53"/>
      <c r="Z193" s="53"/>
      <c r="AA193" s="53"/>
      <c r="AB193" s="53"/>
      <c r="AC193" s="53"/>
      <c r="AD193" s="53"/>
      <c r="AE193" s="53"/>
      <c r="AF193" s="53"/>
      <c r="AG193" s="53"/>
      <c r="AH193" s="53"/>
      <c r="AI193" s="53"/>
      <c r="AJ193" s="53"/>
      <c r="AK193" s="53"/>
      <c r="AL193" s="53"/>
      <c r="AM193" s="53"/>
      <c r="AN193" s="53"/>
      <c r="AO193" s="53"/>
      <c r="AP193" s="53"/>
      <c r="AQ193" s="53"/>
      <c r="AR193" s="53"/>
      <c r="AS193" s="53"/>
      <c r="AT193" s="53"/>
      <c r="AU193" s="53"/>
      <c r="AV193" s="53"/>
      <c r="AW193" s="53"/>
      <c r="AX193" s="53"/>
      <c r="AY193" s="53"/>
      <c r="AZ193" s="53"/>
      <c r="BA193" s="60">
        <f>total_amount_ba($B$2,$D$2,D193,F193,J193,K193,M193)</f>
        <v>10094.83</v>
      </c>
      <c r="BB193" s="61">
        <f>BA193+SUM(N193:AZ193)</f>
        <v>10094.83</v>
      </c>
      <c r="BC193" s="56" t="str">
        <f>SpellNumber(L193,BB193)</f>
        <v>INR  Ten Thousand  &amp;Ninety Four  and Paise Eighty Three Only</v>
      </c>
      <c r="BD193" s="70">
        <v>815</v>
      </c>
      <c r="BE193" s="73">
        <f t="shared" si="45"/>
        <v>921.93</v>
      </c>
      <c r="BF193" s="73">
        <f t="shared" si="46"/>
        <v>815</v>
      </c>
      <c r="BG193" s="73"/>
      <c r="BK193" s="15">
        <f t="shared" si="51"/>
        <v>11761.85</v>
      </c>
      <c r="BL193" s="15">
        <f t="shared" si="41"/>
        <v>690.99</v>
      </c>
      <c r="BM193" s="15">
        <f t="shared" si="42"/>
        <v>11419.27</v>
      </c>
      <c r="BO193" s="80">
        <v>8924</v>
      </c>
      <c r="BP193" s="15">
        <f>BO193*1.12*1.01</f>
        <v>10094.8288</v>
      </c>
      <c r="BQ193" s="95">
        <f t="shared" si="44"/>
        <v>10094.83</v>
      </c>
      <c r="HR193" s="16"/>
      <c r="HS193" s="16"/>
      <c r="HT193" s="16"/>
      <c r="HU193" s="16"/>
      <c r="HV193" s="16"/>
    </row>
    <row r="194" spans="1:230" s="15" customFormat="1" ht="131.25" customHeight="1">
      <c r="A194" s="64">
        <v>182</v>
      </c>
      <c r="B194" s="85" t="s">
        <v>524</v>
      </c>
      <c r="C194" s="72" t="s">
        <v>232</v>
      </c>
      <c r="D194" s="98">
        <v>2</v>
      </c>
      <c r="E194" s="99" t="s">
        <v>254</v>
      </c>
      <c r="F194" s="106">
        <v>4261.23</v>
      </c>
      <c r="G194" s="57"/>
      <c r="H194" s="47"/>
      <c r="I194" s="46" t="s">
        <v>39</v>
      </c>
      <c r="J194" s="48">
        <f t="shared" si="53"/>
        <v>1</v>
      </c>
      <c r="K194" s="49" t="s">
        <v>64</v>
      </c>
      <c r="L194" s="49" t="s">
        <v>7</v>
      </c>
      <c r="M194" s="58"/>
      <c r="N194" s="57"/>
      <c r="O194" s="57"/>
      <c r="P194" s="59"/>
      <c r="Q194" s="57"/>
      <c r="R194" s="57"/>
      <c r="S194" s="59"/>
      <c r="T194" s="53"/>
      <c r="U194" s="53"/>
      <c r="V194" s="53"/>
      <c r="W194" s="53"/>
      <c r="X194" s="53"/>
      <c r="Y194" s="53"/>
      <c r="Z194" s="53"/>
      <c r="AA194" s="53"/>
      <c r="AB194" s="53"/>
      <c r="AC194" s="53"/>
      <c r="AD194" s="53"/>
      <c r="AE194" s="53"/>
      <c r="AF194" s="53"/>
      <c r="AG194" s="53"/>
      <c r="AH194" s="53"/>
      <c r="AI194" s="53"/>
      <c r="AJ194" s="53"/>
      <c r="AK194" s="53"/>
      <c r="AL194" s="53"/>
      <c r="AM194" s="53"/>
      <c r="AN194" s="53"/>
      <c r="AO194" s="53"/>
      <c r="AP194" s="53"/>
      <c r="AQ194" s="53"/>
      <c r="AR194" s="53"/>
      <c r="AS194" s="53"/>
      <c r="AT194" s="53"/>
      <c r="AU194" s="53"/>
      <c r="AV194" s="53"/>
      <c r="AW194" s="53"/>
      <c r="AX194" s="53"/>
      <c r="AY194" s="53"/>
      <c r="AZ194" s="53"/>
      <c r="BA194" s="60">
        <f t="shared" si="52"/>
        <v>8522.46</v>
      </c>
      <c r="BB194" s="61">
        <f t="shared" si="54"/>
        <v>8522.46</v>
      </c>
      <c r="BC194" s="56" t="str">
        <f t="shared" si="55"/>
        <v>INR  Eight Thousand Five Hundred &amp; Twenty Two  and Paise Forty Six Only</v>
      </c>
      <c r="BD194" s="70">
        <v>154</v>
      </c>
      <c r="BE194" s="73">
        <f t="shared" si="45"/>
        <v>174.2</v>
      </c>
      <c r="BF194" s="73">
        <f t="shared" si="46"/>
        <v>308</v>
      </c>
      <c r="BG194" s="73"/>
      <c r="BK194" s="15">
        <f t="shared" si="51"/>
        <v>4964.91</v>
      </c>
      <c r="BL194" s="15">
        <f t="shared" si="41"/>
        <v>11419.27</v>
      </c>
      <c r="BM194" s="15">
        <f t="shared" si="42"/>
        <v>4820.3</v>
      </c>
      <c r="BO194" s="89">
        <v>3767</v>
      </c>
      <c r="BP194" s="15">
        <f aca="true" t="shared" si="56" ref="BP194:BP249">BO194*1.12*1.01</f>
        <v>4261.2304</v>
      </c>
      <c r="BQ194" s="95">
        <f t="shared" si="44"/>
        <v>4261.23</v>
      </c>
      <c r="HR194" s="16"/>
      <c r="HS194" s="16"/>
      <c r="HT194" s="16"/>
      <c r="HU194" s="16"/>
      <c r="HV194" s="16"/>
    </row>
    <row r="195" spans="1:230" s="15" customFormat="1" ht="57" customHeight="1">
      <c r="A195" s="64">
        <v>183</v>
      </c>
      <c r="B195" s="84" t="s">
        <v>525</v>
      </c>
      <c r="C195" s="72" t="s">
        <v>233</v>
      </c>
      <c r="D195" s="98">
        <v>1</v>
      </c>
      <c r="E195" s="99" t="s">
        <v>254</v>
      </c>
      <c r="F195" s="100">
        <v>7152.58</v>
      </c>
      <c r="G195" s="57"/>
      <c r="H195" s="47"/>
      <c r="I195" s="46" t="s">
        <v>39</v>
      </c>
      <c r="J195" s="48">
        <f t="shared" si="53"/>
        <v>1</v>
      </c>
      <c r="K195" s="49" t="s">
        <v>64</v>
      </c>
      <c r="L195" s="49" t="s">
        <v>7</v>
      </c>
      <c r="M195" s="58"/>
      <c r="N195" s="57"/>
      <c r="O195" s="57"/>
      <c r="P195" s="59"/>
      <c r="Q195" s="57"/>
      <c r="R195" s="57"/>
      <c r="S195" s="59"/>
      <c r="T195" s="53"/>
      <c r="U195" s="53"/>
      <c r="V195" s="53"/>
      <c r="W195" s="53"/>
      <c r="X195" s="53"/>
      <c r="Y195" s="53"/>
      <c r="Z195" s="53"/>
      <c r="AA195" s="53"/>
      <c r="AB195" s="53"/>
      <c r="AC195" s="53"/>
      <c r="AD195" s="53"/>
      <c r="AE195" s="53"/>
      <c r="AF195" s="53"/>
      <c r="AG195" s="53"/>
      <c r="AH195" s="53"/>
      <c r="AI195" s="53"/>
      <c r="AJ195" s="53"/>
      <c r="AK195" s="53"/>
      <c r="AL195" s="53"/>
      <c r="AM195" s="53"/>
      <c r="AN195" s="53"/>
      <c r="AO195" s="53"/>
      <c r="AP195" s="53"/>
      <c r="AQ195" s="53"/>
      <c r="AR195" s="53"/>
      <c r="AS195" s="53"/>
      <c r="AT195" s="53"/>
      <c r="AU195" s="53"/>
      <c r="AV195" s="53"/>
      <c r="AW195" s="53"/>
      <c r="AX195" s="53"/>
      <c r="AY195" s="53"/>
      <c r="AZ195" s="53"/>
      <c r="BA195" s="60">
        <f t="shared" si="52"/>
        <v>7152.58</v>
      </c>
      <c r="BB195" s="61">
        <f t="shared" si="54"/>
        <v>7152.58</v>
      </c>
      <c r="BC195" s="56" t="str">
        <f t="shared" si="55"/>
        <v>INR  Seven Thousand One Hundred &amp; Fifty Two  and Paise Fifty Eight Only</v>
      </c>
      <c r="BD195" s="70">
        <v>2458</v>
      </c>
      <c r="BE195" s="73">
        <f t="shared" si="45"/>
        <v>2780.49</v>
      </c>
      <c r="BF195" s="73">
        <f t="shared" si="46"/>
        <v>2458</v>
      </c>
      <c r="BG195" s="73"/>
      <c r="BK195" s="15">
        <f t="shared" si="51"/>
        <v>8333.73</v>
      </c>
      <c r="BL195" s="15">
        <f t="shared" si="41"/>
        <v>4820.3</v>
      </c>
      <c r="BM195" s="15">
        <f t="shared" si="42"/>
        <v>8091</v>
      </c>
      <c r="BO195" s="80">
        <v>6323</v>
      </c>
      <c r="BP195" s="15">
        <f t="shared" si="56"/>
        <v>7152.5776</v>
      </c>
      <c r="BQ195" s="95">
        <f t="shared" si="44"/>
        <v>7152.58</v>
      </c>
      <c r="HR195" s="16"/>
      <c r="HS195" s="16"/>
      <c r="HT195" s="16"/>
      <c r="HU195" s="16"/>
      <c r="HV195" s="16"/>
    </row>
    <row r="196" spans="1:230" s="15" customFormat="1" ht="57.75" customHeight="1">
      <c r="A196" s="64">
        <v>184</v>
      </c>
      <c r="B196" s="84" t="s">
        <v>526</v>
      </c>
      <c r="C196" s="72" t="s">
        <v>234</v>
      </c>
      <c r="D196" s="98">
        <v>1</v>
      </c>
      <c r="E196" s="99" t="s">
        <v>254</v>
      </c>
      <c r="F196" s="100">
        <v>10977.16</v>
      </c>
      <c r="G196" s="57"/>
      <c r="H196" s="47"/>
      <c r="I196" s="46" t="s">
        <v>39</v>
      </c>
      <c r="J196" s="48">
        <f>IF(I196="Less(-)",-1,1)</f>
        <v>1</v>
      </c>
      <c r="K196" s="49" t="s">
        <v>64</v>
      </c>
      <c r="L196" s="49" t="s">
        <v>7</v>
      </c>
      <c r="M196" s="58"/>
      <c r="N196" s="57"/>
      <c r="O196" s="57"/>
      <c r="P196" s="59"/>
      <c r="Q196" s="57"/>
      <c r="R196" s="57"/>
      <c r="S196" s="59"/>
      <c r="T196" s="53"/>
      <c r="U196" s="53"/>
      <c r="V196" s="53"/>
      <c r="W196" s="53"/>
      <c r="X196" s="53"/>
      <c r="Y196" s="53"/>
      <c r="Z196" s="53"/>
      <c r="AA196" s="53"/>
      <c r="AB196" s="53"/>
      <c r="AC196" s="53"/>
      <c r="AD196" s="53"/>
      <c r="AE196" s="53"/>
      <c r="AF196" s="53"/>
      <c r="AG196" s="53"/>
      <c r="AH196" s="53"/>
      <c r="AI196" s="53"/>
      <c r="AJ196" s="53"/>
      <c r="AK196" s="53"/>
      <c r="AL196" s="53"/>
      <c r="AM196" s="53"/>
      <c r="AN196" s="53"/>
      <c r="AO196" s="53"/>
      <c r="AP196" s="53"/>
      <c r="AQ196" s="53"/>
      <c r="AR196" s="53"/>
      <c r="AS196" s="53"/>
      <c r="AT196" s="53"/>
      <c r="AU196" s="53"/>
      <c r="AV196" s="53"/>
      <c r="AW196" s="53"/>
      <c r="AX196" s="53"/>
      <c r="AY196" s="53"/>
      <c r="AZ196" s="53"/>
      <c r="BA196" s="60">
        <f>total_amount_ba($B$2,$D$2,D196,F196,J196,K196,M196)</f>
        <v>10977.16</v>
      </c>
      <c r="BB196" s="61">
        <f>BA196+SUM(N196:AZ196)</f>
        <v>10977.16</v>
      </c>
      <c r="BC196" s="56" t="str">
        <f>SpellNumber(L196,BB196)</f>
        <v>INR  Ten Thousand Nine Hundred &amp; Seventy Seven  and Paise Sixteen Only</v>
      </c>
      <c r="BD196" s="70">
        <v>34</v>
      </c>
      <c r="BE196" s="73">
        <f t="shared" si="45"/>
        <v>38.46</v>
      </c>
      <c r="BF196" s="73">
        <f t="shared" si="46"/>
        <v>34</v>
      </c>
      <c r="BG196" s="73"/>
      <c r="BK196" s="15">
        <f t="shared" si="51"/>
        <v>12789.88</v>
      </c>
      <c r="BL196" s="15">
        <f t="shared" si="41"/>
        <v>8091</v>
      </c>
      <c r="BM196" s="15">
        <f t="shared" si="42"/>
        <v>12417.36</v>
      </c>
      <c r="BO196" s="80">
        <v>9704</v>
      </c>
      <c r="BP196" s="15">
        <f t="shared" si="56"/>
        <v>10977.1648</v>
      </c>
      <c r="BQ196" s="95">
        <f t="shared" si="44"/>
        <v>10977.16</v>
      </c>
      <c r="HR196" s="16"/>
      <c r="HS196" s="16"/>
      <c r="HT196" s="16"/>
      <c r="HU196" s="16"/>
      <c r="HV196" s="16"/>
    </row>
    <row r="197" spans="1:230" s="15" customFormat="1" ht="218.25" customHeight="1">
      <c r="A197" s="64">
        <v>185</v>
      </c>
      <c r="B197" s="84" t="s">
        <v>643</v>
      </c>
      <c r="C197" s="72" t="s">
        <v>235</v>
      </c>
      <c r="D197" s="107">
        <v>1</v>
      </c>
      <c r="E197" s="99" t="s">
        <v>254</v>
      </c>
      <c r="F197" s="100">
        <v>22036.91</v>
      </c>
      <c r="G197" s="57"/>
      <c r="H197" s="47"/>
      <c r="I197" s="46" t="s">
        <v>39</v>
      </c>
      <c r="J197" s="48">
        <f t="shared" si="53"/>
        <v>1</v>
      </c>
      <c r="K197" s="49" t="s">
        <v>64</v>
      </c>
      <c r="L197" s="49" t="s">
        <v>7</v>
      </c>
      <c r="M197" s="58"/>
      <c r="N197" s="57"/>
      <c r="O197" s="57"/>
      <c r="P197" s="59"/>
      <c r="Q197" s="57"/>
      <c r="R197" s="57"/>
      <c r="S197" s="59"/>
      <c r="T197" s="53"/>
      <c r="U197" s="53"/>
      <c r="V197" s="53"/>
      <c r="W197" s="53"/>
      <c r="X197" s="53"/>
      <c r="Y197" s="53"/>
      <c r="Z197" s="53"/>
      <c r="AA197" s="53"/>
      <c r="AB197" s="53"/>
      <c r="AC197" s="53"/>
      <c r="AD197" s="53"/>
      <c r="AE197" s="53"/>
      <c r="AF197" s="53"/>
      <c r="AG197" s="53"/>
      <c r="AH197" s="53"/>
      <c r="AI197" s="53"/>
      <c r="AJ197" s="53"/>
      <c r="AK197" s="53"/>
      <c r="AL197" s="53"/>
      <c r="AM197" s="53"/>
      <c r="AN197" s="53"/>
      <c r="AO197" s="53"/>
      <c r="AP197" s="53"/>
      <c r="AQ197" s="53"/>
      <c r="AR197" s="53"/>
      <c r="AS197" s="53"/>
      <c r="AT197" s="53"/>
      <c r="AU197" s="53"/>
      <c r="AV197" s="53"/>
      <c r="AW197" s="53"/>
      <c r="AX197" s="53"/>
      <c r="AY197" s="53"/>
      <c r="AZ197" s="53"/>
      <c r="BA197" s="60">
        <f t="shared" si="52"/>
        <v>22036.91</v>
      </c>
      <c r="BB197" s="61">
        <f t="shared" si="54"/>
        <v>22036.91</v>
      </c>
      <c r="BC197" s="56" t="str">
        <f t="shared" si="55"/>
        <v>INR  Twenty Two Thousand  &amp;Thirty Six  and Paise Ninety One Only</v>
      </c>
      <c r="BD197" s="71">
        <v>508</v>
      </c>
      <c r="BE197" s="73">
        <f t="shared" si="45"/>
        <v>574.65</v>
      </c>
      <c r="BF197" s="73">
        <f t="shared" si="46"/>
        <v>508</v>
      </c>
      <c r="BG197" s="73"/>
      <c r="BK197" s="15">
        <f t="shared" si="51"/>
        <v>25676</v>
      </c>
      <c r="BL197" s="15">
        <f t="shared" si="41"/>
        <v>12417.36</v>
      </c>
      <c r="BM197" s="15">
        <f t="shared" si="42"/>
        <v>24928.15</v>
      </c>
      <c r="BO197" s="80">
        <v>19481</v>
      </c>
      <c r="BP197" s="15">
        <f t="shared" si="56"/>
        <v>22036.9072</v>
      </c>
      <c r="BQ197" s="95">
        <f t="shared" si="44"/>
        <v>22036.91</v>
      </c>
      <c r="HR197" s="16"/>
      <c r="HS197" s="16"/>
      <c r="HT197" s="16"/>
      <c r="HU197" s="16"/>
      <c r="HV197" s="16"/>
    </row>
    <row r="198" spans="1:230" s="15" customFormat="1" ht="62.25" customHeight="1">
      <c r="A198" s="64">
        <v>186</v>
      </c>
      <c r="B198" s="84" t="s">
        <v>607</v>
      </c>
      <c r="C198" s="72" t="s">
        <v>236</v>
      </c>
      <c r="D198" s="98">
        <v>1</v>
      </c>
      <c r="E198" s="99" t="s">
        <v>254</v>
      </c>
      <c r="F198" s="108">
        <v>4522.54</v>
      </c>
      <c r="G198" s="57">
        <v>100</v>
      </c>
      <c r="H198" s="47"/>
      <c r="I198" s="46" t="s">
        <v>39</v>
      </c>
      <c r="J198" s="48">
        <f aca="true" t="shared" si="57" ref="J198:J207">IF(I198="Less(-)",-1,1)</f>
        <v>1</v>
      </c>
      <c r="K198" s="49" t="s">
        <v>64</v>
      </c>
      <c r="L198" s="49" t="s">
        <v>7</v>
      </c>
      <c r="M198" s="58"/>
      <c r="N198" s="57"/>
      <c r="O198" s="57"/>
      <c r="P198" s="59"/>
      <c r="Q198" s="57"/>
      <c r="R198" s="57"/>
      <c r="S198" s="59"/>
      <c r="T198" s="53"/>
      <c r="U198" s="53"/>
      <c r="V198" s="53"/>
      <c r="W198" s="53"/>
      <c r="X198" s="53"/>
      <c r="Y198" s="53"/>
      <c r="Z198" s="53"/>
      <c r="AA198" s="53"/>
      <c r="AB198" s="53"/>
      <c r="AC198" s="53"/>
      <c r="AD198" s="53"/>
      <c r="AE198" s="53"/>
      <c r="AF198" s="53"/>
      <c r="AG198" s="53"/>
      <c r="AH198" s="53"/>
      <c r="AI198" s="53"/>
      <c r="AJ198" s="53"/>
      <c r="AK198" s="53"/>
      <c r="AL198" s="53"/>
      <c r="AM198" s="53"/>
      <c r="AN198" s="53"/>
      <c r="AO198" s="53"/>
      <c r="AP198" s="53"/>
      <c r="AQ198" s="53"/>
      <c r="AR198" s="53"/>
      <c r="AS198" s="53"/>
      <c r="AT198" s="53"/>
      <c r="AU198" s="53"/>
      <c r="AV198" s="53"/>
      <c r="AW198" s="53"/>
      <c r="AX198" s="53"/>
      <c r="AY198" s="53"/>
      <c r="AZ198" s="53"/>
      <c r="BA198" s="60">
        <f aca="true" t="shared" si="58" ref="BA198:BA207">total_amount_ba($B$2,$D$2,D198,F198,J198,K198,M198)</f>
        <v>4522.54</v>
      </c>
      <c r="BB198" s="61">
        <f aca="true" t="shared" si="59" ref="BB198:BB207">BA198+SUM(N198:AZ198)</f>
        <v>4522.54</v>
      </c>
      <c r="BC198" s="56" t="str">
        <f aca="true" t="shared" si="60" ref="BC198:BC207">SpellNumber(L198,BB198)</f>
        <v>INR  Four Thousand Five Hundred &amp; Twenty Two  and Paise Fifty Four Only</v>
      </c>
      <c r="BD198" s="71">
        <v>508</v>
      </c>
      <c r="BE198" s="73">
        <f aca="true" t="shared" si="61" ref="BE198:BE207">BD198*1.12*1.01</f>
        <v>574.65</v>
      </c>
      <c r="BF198" s="73">
        <f aca="true" t="shared" si="62" ref="BF198:BF207">D198*BD198</f>
        <v>508</v>
      </c>
      <c r="BG198" s="73"/>
      <c r="BK198" s="15">
        <f t="shared" si="51"/>
        <v>5269.37</v>
      </c>
      <c r="BL198" s="15">
        <f t="shared" si="41"/>
        <v>24928.15</v>
      </c>
      <c r="BM198" s="15">
        <f t="shared" si="42"/>
        <v>5115.9</v>
      </c>
      <c r="BO198" s="90">
        <v>3998</v>
      </c>
      <c r="BP198" s="15">
        <f t="shared" si="56"/>
        <v>4522.5376</v>
      </c>
      <c r="BQ198" s="95">
        <f t="shared" si="44"/>
        <v>4522.54</v>
      </c>
      <c r="HR198" s="16"/>
      <c r="HS198" s="16"/>
      <c r="HT198" s="16"/>
      <c r="HU198" s="16"/>
      <c r="HV198" s="16"/>
    </row>
    <row r="199" spans="1:230" s="15" customFormat="1" ht="128.25">
      <c r="A199" s="64">
        <v>187</v>
      </c>
      <c r="B199" s="84" t="s">
        <v>527</v>
      </c>
      <c r="C199" s="72" t="s">
        <v>237</v>
      </c>
      <c r="D199" s="98">
        <v>3</v>
      </c>
      <c r="E199" s="99" t="s">
        <v>254</v>
      </c>
      <c r="F199" s="100">
        <v>6760.05</v>
      </c>
      <c r="G199" s="57">
        <v>579</v>
      </c>
      <c r="H199" s="47"/>
      <c r="I199" s="46" t="s">
        <v>39</v>
      </c>
      <c r="J199" s="48">
        <f t="shared" si="57"/>
        <v>1</v>
      </c>
      <c r="K199" s="49" t="s">
        <v>64</v>
      </c>
      <c r="L199" s="49" t="s">
        <v>7</v>
      </c>
      <c r="M199" s="58"/>
      <c r="N199" s="57"/>
      <c r="O199" s="57"/>
      <c r="P199" s="59"/>
      <c r="Q199" s="57"/>
      <c r="R199" s="57"/>
      <c r="S199" s="59"/>
      <c r="T199" s="53"/>
      <c r="U199" s="53"/>
      <c r="V199" s="53"/>
      <c r="W199" s="53"/>
      <c r="X199" s="53"/>
      <c r="Y199" s="53"/>
      <c r="Z199" s="53"/>
      <c r="AA199" s="53"/>
      <c r="AB199" s="53"/>
      <c r="AC199" s="53"/>
      <c r="AD199" s="53"/>
      <c r="AE199" s="53"/>
      <c r="AF199" s="53"/>
      <c r="AG199" s="53"/>
      <c r="AH199" s="53"/>
      <c r="AI199" s="53"/>
      <c r="AJ199" s="53"/>
      <c r="AK199" s="53"/>
      <c r="AL199" s="53"/>
      <c r="AM199" s="53"/>
      <c r="AN199" s="53"/>
      <c r="AO199" s="53"/>
      <c r="AP199" s="53"/>
      <c r="AQ199" s="53"/>
      <c r="AR199" s="53"/>
      <c r="AS199" s="53"/>
      <c r="AT199" s="53"/>
      <c r="AU199" s="53"/>
      <c r="AV199" s="53"/>
      <c r="AW199" s="53"/>
      <c r="AX199" s="53"/>
      <c r="AY199" s="53"/>
      <c r="AZ199" s="53"/>
      <c r="BA199" s="60">
        <f t="shared" si="58"/>
        <v>20280.15</v>
      </c>
      <c r="BB199" s="61">
        <f t="shared" si="59"/>
        <v>20280.15</v>
      </c>
      <c r="BC199" s="56" t="str">
        <f t="shared" si="60"/>
        <v>INR  Twenty Thousand Two Hundred &amp; Eighty  and Paise Fifteen Only</v>
      </c>
      <c r="BD199" s="71">
        <v>508</v>
      </c>
      <c r="BE199" s="73">
        <f t="shared" si="61"/>
        <v>574.65</v>
      </c>
      <c r="BF199" s="73">
        <f t="shared" si="62"/>
        <v>1524</v>
      </c>
      <c r="BG199" s="73"/>
      <c r="BK199" s="15">
        <f t="shared" si="51"/>
        <v>7876.38</v>
      </c>
      <c r="BL199" s="15">
        <f t="shared" si="41"/>
        <v>5115.9</v>
      </c>
      <c r="BM199" s="15">
        <f t="shared" si="42"/>
        <v>7646.97</v>
      </c>
      <c r="BO199" s="80">
        <v>5976</v>
      </c>
      <c r="BP199" s="15">
        <f t="shared" si="56"/>
        <v>6760.0512</v>
      </c>
      <c r="BQ199" s="95">
        <f t="shared" si="44"/>
        <v>6760.05</v>
      </c>
      <c r="HR199" s="16"/>
      <c r="HS199" s="16"/>
      <c r="HT199" s="16"/>
      <c r="HU199" s="16"/>
      <c r="HV199" s="16"/>
    </row>
    <row r="200" spans="1:230" s="15" customFormat="1" ht="99.75" customHeight="1">
      <c r="A200" s="64">
        <v>188</v>
      </c>
      <c r="B200" s="84" t="s">
        <v>528</v>
      </c>
      <c r="C200" s="72" t="s">
        <v>238</v>
      </c>
      <c r="D200" s="98">
        <v>7</v>
      </c>
      <c r="E200" s="99" t="s">
        <v>254</v>
      </c>
      <c r="F200" s="100">
        <v>3785</v>
      </c>
      <c r="G200" s="57">
        <v>57</v>
      </c>
      <c r="H200" s="47"/>
      <c r="I200" s="46" t="s">
        <v>39</v>
      </c>
      <c r="J200" s="48">
        <f t="shared" si="57"/>
        <v>1</v>
      </c>
      <c r="K200" s="49" t="s">
        <v>64</v>
      </c>
      <c r="L200" s="49" t="s">
        <v>7</v>
      </c>
      <c r="M200" s="58"/>
      <c r="N200" s="57"/>
      <c r="O200" s="57"/>
      <c r="P200" s="59"/>
      <c r="Q200" s="57"/>
      <c r="R200" s="57"/>
      <c r="S200" s="59"/>
      <c r="T200" s="53"/>
      <c r="U200" s="53"/>
      <c r="V200" s="53"/>
      <c r="W200" s="53"/>
      <c r="X200" s="53"/>
      <c r="Y200" s="53"/>
      <c r="Z200" s="53"/>
      <c r="AA200" s="53"/>
      <c r="AB200" s="53"/>
      <c r="AC200" s="53"/>
      <c r="AD200" s="53"/>
      <c r="AE200" s="53"/>
      <c r="AF200" s="53"/>
      <c r="AG200" s="53"/>
      <c r="AH200" s="53"/>
      <c r="AI200" s="53"/>
      <c r="AJ200" s="53"/>
      <c r="AK200" s="53"/>
      <c r="AL200" s="53"/>
      <c r="AM200" s="53"/>
      <c r="AN200" s="53"/>
      <c r="AO200" s="53"/>
      <c r="AP200" s="53"/>
      <c r="AQ200" s="53"/>
      <c r="AR200" s="53"/>
      <c r="AS200" s="53"/>
      <c r="AT200" s="53"/>
      <c r="AU200" s="53"/>
      <c r="AV200" s="53"/>
      <c r="AW200" s="53"/>
      <c r="AX200" s="53"/>
      <c r="AY200" s="53"/>
      <c r="AZ200" s="53"/>
      <c r="BA200" s="60">
        <f t="shared" si="58"/>
        <v>26495</v>
      </c>
      <c r="BB200" s="61">
        <f t="shared" si="59"/>
        <v>26495</v>
      </c>
      <c r="BC200" s="56" t="str">
        <f t="shared" si="60"/>
        <v>INR  Twenty Six Thousand Four Hundred &amp; Ninety Five  Only</v>
      </c>
      <c r="BD200" s="71">
        <v>508</v>
      </c>
      <c r="BE200" s="73">
        <f t="shared" si="61"/>
        <v>574.65</v>
      </c>
      <c r="BF200" s="73">
        <f t="shared" si="62"/>
        <v>3556</v>
      </c>
      <c r="BG200" s="73"/>
      <c r="BK200" s="15">
        <f t="shared" si="51"/>
        <v>4410.04</v>
      </c>
      <c r="BL200" s="15">
        <f t="shared" si="41"/>
        <v>7646.97</v>
      </c>
      <c r="BM200" s="15">
        <f t="shared" si="42"/>
        <v>4281.59</v>
      </c>
      <c r="BO200" s="80">
        <v>3346</v>
      </c>
      <c r="BP200" s="15">
        <f t="shared" si="56"/>
        <v>3784.9952</v>
      </c>
      <c r="BQ200" s="95">
        <f t="shared" si="44"/>
        <v>3785</v>
      </c>
      <c r="HR200" s="16"/>
      <c r="HS200" s="16"/>
      <c r="HT200" s="16"/>
      <c r="HU200" s="16"/>
      <c r="HV200" s="16"/>
    </row>
    <row r="201" spans="1:230" s="15" customFormat="1" ht="99.75">
      <c r="A201" s="64">
        <v>189</v>
      </c>
      <c r="B201" s="86" t="s">
        <v>608</v>
      </c>
      <c r="C201" s="72" t="s">
        <v>239</v>
      </c>
      <c r="D201" s="98">
        <v>100</v>
      </c>
      <c r="E201" s="99" t="s">
        <v>252</v>
      </c>
      <c r="F201" s="100">
        <v>194.57</v>
      </c>
      <c r="G201" s="57">
        <v>139</v>
      </c>
      <c r="H201" s="47"/>
      <c r="I201" s="46" t="s">
        <v>39</v>
      </c>
      <c r="J201" s="48">
        <f t="shared" si="57"/>
        <v>1</v>
      </c>
      <c r="K201" s="49" t="s">
        <v>64</v>
      </c>
      <c r="L201" s="49" t="s">
        <v>7</v>
      </c>
      <c r="M201" s="58"/>
      <c r="N201" s="57"/>
      <c r="O201" s="57"/>
      <c r="P201" s="59"/>
      <c r="Q201" s="57"/>
      <c r="R201" s="57"/>
      <c r="S201" s="59"/>
      <c r="T201" s="53"/>
      <c r="U201" s="53"/>
      <c r="V201" s="53"/>
      <c r="W201" s="53"/>
      <c r="X201" s="53"/>
      <c r="Y201" s="53"/>
      <c r="Z201" s="53"/>
      <c r="AA201" s="53"/>
      <c r="AB201" s="53"/>
      <c r="AC201" s="53"/>
      <c r="AD201" s="53"/>
      <c r="AE201" s="53"/>
      <c r="AF201" s="53"/>
      <c r="AG201" s="53"/>
      <c r="AH201" s="53"/>
      <c r="AI201" s="53"/>
      <c r="AJ201" s="53"/>
      <c r="AK201" s="53"/>
      <c r="AL201" s="53"/>
      <c r="AM201" s="53"/>
      <c r="AN201" s="53"/>
      <c r="AO201" s="53"/>
      <c r="AP201" s="53"/>
      <c r="AQ201" s="53"/>
      <c r="AR201" s="53"/>
      <c r="AS201" s="53"/>
      <c r="AT201" s="53"/>
      <c r="AU201" s="53"/>
      <c r="AV201" s="53"/>
      <c r="AW201" s="53"/>
      <c r="AX201" s="53"/>
      <c r="AY201" s="53"/>
      <c r="AZ201" s="53"/>
      <c r="BA201" s="60">
        <f t="shared" si="58"/>
        <v>19457</v>
      </c>
      <c r="BB201" s="61">
        <f t="shared" si="59"/>
        <v>19457</v>
      </c>
      <c r="BC201" s="56" t="str">
        <f t="shared" si="60"/>
        <v>INR  Nineteen Thousand Four Hundred &amp; Fifty Seven  Only</v>
      </c>
      <c r="BD201" s="71">
        <v>508</v>
      </c>
      <c r="BE201" s="73">
        <f t="shared" si="61"/>
        <v>574.65</v>
      </c>
      <c r="BF201" s="73">
        <f t="shared" si="62"/>
        <v>50800</v>
      </c>
      <c r="BG201" s="73"/>
      <c r="BK201" s="15">
        <f t="shared" si="51"/>
        <v>226.7</v>
      </c>
      <c r="BL201" s="15">
        <f t="shared" si="41"/>
        <v>4281.59</v>
      </c>
      <c r="BM201" s="15">
        <f t="shared" si="42"/>
        <v>220.1</v>
      </c>
      <c r="BO201" s="80">
        <v>172</v>
      </c>
      <c r="BP201" s="15">
        <f t="shared" si="56"/>
        <v>194.5664</v>
      </c>
      <c r="BQ201" s="95">
        <f t="shared" si="44"/>
        <v>194.57</v>
      </c>
      <c r="HR201" s="16"/>
      <c r="HS201" s="16"/>
      <c r="HT201" s="16"/>
      <c r="HU201" s="16"/>
      <c r="HV201" s="16"/>
    </row>
    <row r="202" spans="1:230" s="15" customFormat="1" ht="58.5" customHeight="1">
      <c r="A202" s="64">
        <v>190</v>
      </c>
      <c r="B202" s="85" t="s">
        <v>529</v>
      </c>
      <c r="C202" s="72" t="s">
        <v>240</v>
      </c>
      <c r="D202" s="98">
        <v>20</v>
      </c>
      <c r="E202" s="99" t="s">
        <v>252</v>
      </c>
      <c r="F202" s="100">
        <v>93.89</v>
      </c>
      <c r="G202" s="57">
        <v>100</v>
      </c>
      <c r="H202" s="47"/>
      <c r="I202" s="46" t="s">
        <v>39</v>
      </c>
      <c r="J202" s="48">
        <f t="shared" si="57"/>
        <v>1</v>
      </c>
      <c r="K202" s="49" t="s">
        <v>64</v>
      </c>
      <c r="L202" s="49" t="s">
        <v>7</v>
      </c>
      <c r="M202" s="58"/>
      <c r="N202" s="57"/>
      <c r="O202" s="57"/>
      <c r="P202" s="59"/>
      <c r="Q202" s="57"/>
      <c r="R202" s="57"/>
      <c r="S202" s="59"/>
      <c r="T202" s="53"/>
      <c r="U202" s="53"/>
      <c r="V202" s="53"/>
      <c r="W202" s="53"/>
      <c r="X202" s="53"/>
      <c r="Y202" s="53"/>
      <c r="Z202" s="53"/>
      <c r="AA202" s="53"/>
      <c r="AB202" s="53"/>
      <c r="AC202" s="53"/>
      <c r="AD202" s="53"/>
      <c r="AE202" s="53"/>
      <c r="AF202" s="53"/>
      <c r="AG202" s="53"/>
      <c r="AH202" s="53"/>
      <c r="AI202" s="53"/>
      <c r="AJ202" s="53"/>
      <c r="AK202" s="53"/>
      <c r="AL202" s="53"/>
      <c r="AM202" s="53"/>
      <c r="AN202" s="53"/>
      <c r="AO202" s="53"/>
      <c r="AP202" s="53"/>
      <c r="AQ202" s="53"/>
      <c r="AR202" s="53"/>
      <c r="AS202" s="53"/>
      <c r="AT202" s="53"/>
      <c r="AU202" s="53"/>
      <c r="AV202" s="53"/>
      <c r="AW202" s="53"/>
      <c r="AX202" s="53"/>
      <c r="AY202" s="53"/>
      <c r="AZ202" s="53"/>
      <c r="BA202" s="60">
        <f t="shared" si="58"/>
        <v>1877.8</v>
      </c>
      <c r="BB202" s="61">
        <f t="shared" si="59"/>
        <v>1877.8</v>
      </c>
      <c r="BC202" s="56" t="str">
        <f t="shared" si="60"/>
        <v>INR  One Thousand Eight Hundred &amp; Seventy Seven  and Paise Eighty Only</v>
      </c>
      <c r="BD202" s="71">
        <v>508</v>
      </c>
      <c r="BE202" s="73">
        <f t="shared" si="61"/>
        <v>574.65</v>
      </c>
      <c r="BF202" s="73">
        <f t="shared" si="62"/>
        <v>10160</v>
      </c>
      <c r="BG202" s="73"/>
      <c r="BK202" s="15">
        <f t="shared" si="51"/>
        <v>109.39</v>
      </c>
      <c r="BL202" s="15">
        <f t="shared" si="41"/>
        <v>220.1</v>
      </c>
      <c r="BM202" s="15">
        <f t="shared" si="42"/>
        <v>106.21</v>
      </c>
      <c r="BO202" s="80">
        <v>83</v>
      </c>
      <c r="BP202" s="15">
        <f t="shared" si="56"/>
        <v>93.8896</v>
      </c>
      <c r="BQ202" s="95">
        <f t="shared" si="44"/>
        <v>93.89</v>
      </c>
      <c r="HR202" s="16"/>
      <c r="HS202" s="16"/>
      <c r="HT202" s="16"/>
      <c r="HU202" s="16"/>
      <c r="HV202" s="16"/>
    </row>
    <row r="203" spans="1:230" s="15" customFormat="1" ht="84.75" customHeight="1">
      <c r="A203" s="64">
        <v>191</v>
      </c>
      <c r="B203" s="86" t="s">
        <v>609</v>
      </c>
      <c r="C203" s="72" t="s">
        <v>241</v>
      </c>
      <c r="D203" s="98">
        <v>400</v>
      </c>
      <c r="E203" s="99" t="s">
        <v>252</v>
      </c>
      <c r="F203" s="100">
        <v>183.25</v>
      </c>
      <c r="G203" s="57">
        <v>498</v>
      </c>
      <c r="H203" s="47"/>
      <c r="I203" s="46" t="s">
        <v>39</v>
      </c>
      <c r="J203" s="48">
        <f t="shared" si="57"/>
        <v>1</v>
      </c>
      <c r="K203" s="49" t="s">
        <v>64</v>
      </c>
      <c r="L203" s="49" t="s">
        <v>7</v>
      </c>
      <c r="M203" s="58"/>
      <c r="N203" s="57"/>
      <c r="O203" s="57"/>
      <c r="P203" s="59"/>
      <c r="Q203" s="57"/>
      <c r="R203" s="57"/>
      <c r="S203" s="59"/>
      <c r="T203" s="53"/>
      <c r="U203" s="53"/>
      <c r="V203" s="53"/>
      <c r="W203" s="53"/>
      <c r="X203" s="53"/>
      <c r="Y203" s="53"/>
      <c r="Z203" s="53"/>
      <c r="AA203" s="53"/>
      <c r="AB203" s="53"/>
      <c r="AC203" s="53"/>
      <c r="AD203" s="53"/>
      <c r="AE203" s="53"/>
      <c r="AF203" s="53"/>
      <c r="AG203" s="53"/>
      <c r="AH203" s="53"/>
      <c r="AI203" s="53"/>
      <c r="AJ203" s="53"/>
      <c r="AK203" s="53"/>
      <c r="AL203" s="53"/>
      <c r="AM203" s="53"/>
      <c r="AN203" s="53"/>
      <c r="AO203" s="53"/>
      <c r="AP203" s="53"/>
      <c r="AQ203" s="53"/>
      <c r="AR203" s="53"/>
      <c r="AS203" s="53"/>
      <c r="AT203" s="53"/>
      <c r="AU203" s="53"/>
      <c r="AV203" s="53"/>
      <c r="AW203" s="53"/>
      <c r="AX203" s="53"/>
      <c r="AY203" s="53"/>
      <c r="AZ203" s="53"/>
      <c r="BA203" s="60">
        <f t="shared" si="58"/>
        <v>73300</v>
      </c>
      <c r="BB203" s="61">
        <f t="shared" si="59"/>
        <v>73300</v>
      </c>
      <c r="BC203" s="56" t="str">
        <f t="shared" si="60"/>
        <v>INR  Seventy Three Thousand Three Hundred    Only</v>
      </c>
      <c r="BD203" s="71">
        <v>508</v>
      </c>
      <c r="BE203" s="73">
        <f t="shared" si="61"/>
        <v>574.65</v>
      </c>
      <c r="BF203" s="73">
        <f t="shared" si="62"/>
        <v>203200</v>
      </c>
      <c r="BG203" s="73"/>
      <c r="BK203" s="15">
        <f t="shared" si="51"/>
        <v>213.51</v>
      </c>
      <c r="BL203" s="15">
        <f t="shared" si="41"/>
        <v>106.21</v>
      </c>
      <c r="BM203" s="15">
        <f t="shared" si="42"/>
        <v>207.29</v>
      </c>
      <c r="BO203" s="80">
        <v>162</v>
      </c>
      <c r="BP203" s="15">
        <f t="shared" si="56"/>
        <v>183.2544</v>
      </c>
      <c r="BQ203" s="95">
        <f t="shared" si="44"/>
        <v>183.25</v>
      </c>
      <c r="HR203" s="16"/>
      <c r="HS203" s="16"/>
      <c r="HT203" s="16"/>
      <c r="HU203" s="16"/>
      <c r="HV203" s="16"/>
    </row>
    <row r="204" spans="1:230" s="15" customFormat="1" ht="58.5" customHeight="1">
      <c r="A204" s="64">
        <v>192</v>
      </c>
      <c r="B204" s="85" t="s">
        <v>610</v>
      </c>
      <c r="C204" s="72" t="s">
        <v>242</v>
      </c>
      <c r="D204" s="98">
        <v>50</v>
      </c>
      <c r="E204" s="99" t="s">
        <v>252</v>
      </c>
      <c r="F204" s="100">
        <v>67.87</v>
      </c>
      <c r="G204" s="57">
        <v>807</v>
      </c>
      <c r="H204" s="47"/>
      <c r="I204" s="46" t="s">
        <v>39</v>
      </c>
      <c r="J204" s="48">
        <f t="shared" si="57"/>
        <v>1</v>
      </c>
      <c r="K204" s="49" t="s">
        <v>64</v>
      </c>
      <c r="L204" s="49" t="s">
        <v>7</v>
      </c>
      <c r="M204" s="58"/>
      <c r="N204" s="57"/>
      <c r="O204" s="57"/>
      <c r="P204" s="59"/>
      <c r="Q204" s="57"/>
      <c r="R204" s="57"/>
      <c r="S204" s="59"/>
      <c r="T204" s="53"/>
      <c r="U204" s="53"/>
      <c r="V204" s="53"/>
      <c r="W204" s="53"/>
      <c r="X204" s="53"/>
      <c r="Y204" s="53"/>
      <c r="Z204" s="53"/>
      <c r="AA204" s="53"/>
      <c r="AB204" s="53"/>
      <c r="AC204" s="53"/>
      <c r="AD204" s="53"/>
      <c r="AE204" s="53"/>
      <c r="AF204" s="53"/>
      <c r="AG204" s="53"/>
      <c r="AH204" s="53"/>
      <c r="AI204" s="53"/>
      <c r="AJ204" s="53"/>
      <c r="AK204" s="53"/>
      <c r="AL204" s="53"/>
      <c r="AM204" s="53"/>
      <c r="AN204" s="53"/>
      <c r="AO204" s="53"/>
      <c r="AP204" s="53"/>
      <c r="AQ204" s="53"/>
      <c r="AR204" s="53"/>
      <c r="AS204" s="53"/>
      <c r="AT204" s="53"/>
      <c r="AU204" s="53"/>
      <c r="AV204" s="53"/>
      <c r="AW204" s="53"/>
      <c r="AX204" s="53"/>
      <c r="AY204" s="53"/>
      <c r="AZ204" s="53"/>
      <c r="BA204" s="60">
        <f t="shared" si="58"/>
        <v>3393.5</v>
      </c>
      <c r="BB204" s="61">
        <f t="shared" si="59"/>
        <v>3393.5</v>
      </c>
      <c r="BC204" s="56" t="str">
        <f t="shared" si="60"/>
        <v>INR  Three Thousand Three Hundred &amp; Ninety Three  and Paise Fifty Only</v>
      </c>
      <c r="BD204" s="71">
        <v>508</v>
      </c>
      <c r="BE204" s="73">
        <f t="shared" si="61"/>
        <v>574.65</v>
      </c>
      <c r="BF204" s="73">
        <f t="shared" si="62"/>
        <v>25400</v>
      </c>
      <c r="BG204" s="73"/>
      <c r="BK204" s="15">
        <f t="shared" si="51"/>
        <v>79.08</v>
      </c>
      <c r="BL204" s="15">
        <f t="shared" si="41"/>
        <v>207.29</v>
      </c>
      <c r="BM204" s="15">
        <f t="shared" si="42"/>
        <v>76.77</v>
      </c>
      <c r="BO204" s="80">
        <v>60</v>
      </c>
      <c r="BP204" s="15">
        <f t="shared" si="56"/>
        <v>67.872</v>
      </c>
      <c r="BQ204" s="95">
        <f t="shared" si="44"/>
        <v>67.87</v>
      </c>
      <c r="HR204" s="16"/>
      <c r="HS204" s="16"/>
      <c r="HT204" s="16"/>
      <c r="HU204" s="16"/>
      <c r="HV204" s="16"/>
    </row>
    <row r="205" spans="1:230" s="15" customFormat="1" ht="71.25" customHeight="1">
      <c r="A205" s="64">
        <v>193</v>
      </c>
      <c r="B205" s="86" t="s">
        <v>611</v>
      </c>
      <c r="C205" s="72" t="s">
        <v>243</v>
      </c>
      <c r="D205" s="98">
        <v>8</v>
      </c>
      <c r="E205" s="99" t="s">
        <v>254</v>
      </c>
      <c r="F205" s="100">
        <v>537.32</v>
      </c>
      <c r="G205" s="57">
        <v>291</v>
      </c>
      <c r="H205" s="47"/>
      <c r="I205" s="46" t="s">
        <v>39</v>
      </c>
      <c r="J205" s="48">
        <f t="shared" si="57"/>
        <v>1</v>
      </c>
      <c r="K205" s="49" t="s">
        <v>64</v>
      </c>
      <c r="L205" s="49" t="s">
        <v>7</v>
      </c>
      <c r="M205" s="58"/>
      <c r="N205" s="57"/>
      <c r="O205" s="57"/>
      <c r="P205" s="59"/>
      <c r="Q205" s="57"/>
      <c r="R205" s="57"/>
      <c r="S205" s="59"/>
      <c r="T205" s="53"/>
      <c r="U205" s="53"/>
      <c r="V205" s="53"/>
      <c r="W205" s="53"/>
      <c r="X205" s="53"/>
      <c r="Y205" s="53"/>
      <c r="Z205" s="53"/>
      <c r="AA205" s="53"/>
      <c r="AB205" s="53"/>
      <c r="AC205" s="53"/>
      <c r="AD205" s="53"/>
      <c r="AE205" s="53"/>
      <c r="AF205" s="53"/>
      <c r="AG205" s="53"/>
      <c r="AH205" s="53"/>
      <c r="AI205" s="53"/>
      <c r="AJ205" s="53"/>
      <c r="AK205" s="53"/>
      <c r="AL205" s="53"/>
      <c r="AM205" s="53"/>
      <c r="AN205" s="53"/>
      <c r="AO205" s="53"/>
      <c r="AP205" s="53"/>
      <c r="AQ205" s="53"/>
      <c r="AR205" s="53"/>
      <c r="AS205" s="53"/>
      <c r="AT205" s="53"/>
      <c r="AU205" s="53"/>
      <c r="AV205" s="53"/>
      <c r="AW205" s="53"/>
      <c r="AX205" s="53"/>
      <c r="AY205" s="53"/>
      <c r="AZ205" s="53"/>
      <c r="BA205" s="60">
        <f t="shared" si="58"/>
        <v>4298.56</v>
      </c>
      <c r="BB205" s="61">
        <f t="shared" si="59"/>
        <v>4298.56</v>
      </c>
      <c r="BC205" s="56" t="str">
        <f t="shared" si="60"/>
        <v>INR  Four Thousand Two Hundred &amp; Ninety Eight  and Paise Fifty Six Only</v>
      </c>
      <c r="BD205" s="71">
        <v>508</v>
      </c>
      <c r="BE205" s="73">
        <f t="shared" si="61"/>
        <v>574.65</v>
      </c>
      <c r="BF205" s="73">
        <f t="shared" si="62"/>
        <v>4064</v>
      </c>
      <c r="BG205" s="73"/>
      <c r="BK205" s="15">
        <f t="shared" si="51"/>
        <v>626.05</v>
      </c>
      <c r="BL205" s="15">
        <f aca="true" t="shared" si="63" ref="BL205:BL266">ROUND(F204*1.12*1.01,2)</f>
        <v>76.77</v>
      </c>
      <c r="BM205" s="15">
        <f aca="true" t="shared" si="64" ref="BM205:BM266">ROUND(F205*1.12*1.01,2)</f>
        <v>607.82</v>
      </c>
      <c r="BO205" s="80">
        <v>475</v>
      </c>
      <c r="BP205" s="15">
        <f t="shared" si="56"/>
        <v>537.32</v>
      </c>
      <c r="BQ205" s="95">
        <f t="shared" si="44"/>
        <v>537.32</v>
      </c>
      <c r="HR205" s="16"/>
      <c r="HS205" s="16"/>
      <c r="HT205" s="16"/>
      <c r="HU205" s="16"/>
      <c r="HV205" s="16"/>
    </row>
    <row r="206" spans="1:230" s="15" customFormat="1" ht="69" customHeight="1">
      <c r="A206" s="64">
        <v>194</v>
      </c>
      <c r="B206" s="86" t="s">
        <v>530</v>
      </c>
      <c r="C206" s="72" t="s">
        <v>244</v>
      </c>
      <c r="D206" s="98">
        <v>8</v>
      </c>
      <c r="E206" s="99" t="s">
        <v>254</v>
      </c>
      <c r="F206" s="100">
        <v>296.37</v>
      </c>
      <c r="G206" s="57">
        <v>156</v>
      </c>
      <c r="H206" s="47"/>
      <c r="I206" s="46" t="s">
        <v>39</v>
      </c>
      <c r="J206" s="48">
        <f t="shared" si="57"/>
        <v>1</v>
      </c>
      <c r="K206" s="49" t="s">
        <v>64</v>
      </c>
      <c r="L206" s="49" t="s">
        <v>7</v>
      </c>
      <c r="M206" s="58"/>
      <c r="N206" s="57"/>
      <c r="O206" s="57"/>
      <c r="P206" s="59"/>
      <c r="Q206" s="57"/>
      <c r="R206" s="57"/>
      <c r="S206" s="59"/>
      <c r="T206" s="53"/>
      <c r="U206" s="53"/>
      <c r="V206" s="53"/>
      <c r="W206" s="53"/>
      <c r="X206" s="53"/>
      <c r="Y206" s="53"/>
      <c r="Z206" s="53"/>
      <c r="AA206" s="53"/>
      <c r="AB206" s="53"/>
      <c r="AC206" s="53"/>
      <c r="AD206" s="53"/>
      <c r="AE206" s="53"/>
      <c r="AF206" s="53"/>
      <c r="AG206" s="53"/>
      <c r="AH206" s="53"/>
      <c r="AI206" s="53"/>
      <c r="AJ206" s="53"/>
      <c r="AK206" s="53"/>
      <c r="AL206" s="53"/>
      <c r="AM206" s="53"/>
      <c r="AN206" s="53"/>
      <c r="AO206" s="53"/>
      <c r="AP206" s="53"/>
      <c r="AQ206" s="53"/>
      <c r="AR206" s="53"/>
      <c r="AS206" s="53"/>
      <c r="AT206" s="53"/>
      <c r="AU206" s="53"/>
      <c r="AV206" s="53"/>
      <c r="AW206" s="53"/>
      <c r="AX206" s="53"/>
      <c r="AY206" s="53"/>
      <c r="AZ206" s="53"/>
      <c r="BA206" s="60">
        <f t="shared" si="58"/>
        <v>2370.96</v>
      </c>
      <c r="BB206" s="61">
        <f t="shared" si="59"/>
        <v>2370.96</v>
      </c>
      <c r="BC206" s="56" t="str">
        <f t="shared" si="60"/>
        <v>INR  Two Thousand Three Hundred &amp; Seventy  and Paise Ninety Six Only</v>
      </c>
      <c r="BD206" s="71">
        <v>508</v>
      </c>
      <c r="BE206" s="73">
        <f t="shared" si="61"/>
        <v>574.65</v>
      </c>
      <c r="BF206" s="73">
        <f t="shared" si="62"/>
        <v>4064</v>
      </c>
      <c r="BG206" s="73"/>
      <c r="BK206" s="15">
        <f t="shared" si="51"/>
        <v>345.31</v>
      </c>
      <c r="BL206" s="15">
        <f t="shared" si="63"/>
        <v>607.82</v>
      </c>
      <c r="BM206" s="15">
        <f t="shared" si="64"/>
        <v>335.25</v>
      </c>
      <c r="BO206" s="80">
        <v>262</v>
      </c>
      <c r="BP206" s="15">
        <f t="shared" si="56"/>
        <v>296.3744</v>
      </c>
      <c r="BQ206" s="95">
        <f t="shared" si="44"/>
        <v>296.37</v>
      </c>
      <c r="HR206" s="16"/>
      <c r="HS206" s="16"/>
      <c r="HT206" s="16"/>
      <c r="HU206" s="16"/>
      <c r="HV206" s="16"/>
    </row>
    <row r="207" spans="1:230" s="15" customFormat="1" ht="71.25" customHeight="1">
      <c r="A207" s="64">
        <v>195</v>
      </c>
      <c r="B207" s="86" t="s">
        <v>531</v>
      </c>
      <c r="C207" s="72" t="s">
        <v>256</v>
      </c>
      <c r="D207" s="98">
        <v>8</v>
      </c>
      <c r="E207" s="99" t="s">
        <v>254</v>
      </c>
      <c r="F207" s="100">
        <v>361.98</v>
      </c>
      <c r="G207" s="57">
        <v>1369</v>
      </c>
      <c r="H207" s="47"/>
      <c r="I207" s="46" t="s">
        <v>39</v>
      </c>
      <c r="J207" s="48">
        <f t="shared" si="57"/>
        <v>1</v>
      </c>
      <c r="K207" s="49" t="s">
        <v>64</v>
      </c>
      <c r="L207" s="49" t="s">
        <v>7</v>
      </c>
      <c r="M207" s="58"/>
      <c r="N207" s="57"/>
      <c r="O207" s="57"/>
      <c r="P207" s="59"/>
      <c r="Q207" s="57"/>
      <c r="R207" s="57"/>
      <c r="S207" s="59"/>
      <c r="T207" s="53"/>
      <c r="U207" s="53"/>
      <c r="V207" s="53"/>
      <c r="W207" s="53"/>
      <c r="X207" s="53"/>
      <c r="Y207" s="53"/>
      <c r="Z207" s="53"/>
      <c r="AA207" s="53"/>
      <c r="AB207" s="53"/>
      <c r="AC207" s="53"/>
      <c r="AD207" s="53"/>
      <c r="AE207" s="53"/>
      <c r="AF207" s="53"/>
      <c r="AG207" s="53"/>
      <c r="AH207" s="53"/>
      <c r="AI207" s="53"/>
      <c r="AJ207" s="53"/>
      <c r="AK207" s="53"/>
      <c r="AL207" s="53"/>
      <c r="AM207" s="53"/>
      <c r="AN207" s="53"/>
      <c r="AO207" s="53"/>
      <c r="AP207" s="53"/>
      <c r="AQ207" s="53"/>
      <c r="AR207" s="53"/>
      <c r="AS207" s="53"/>
      <c r="AT207" s="53"/>
      <c r="AU207" s="53"/>
      <c r="AV207" s="53"/>
      <c r="AW207" s="53"/>
      <c r="AX207" s="53"/>
      <c r="AY207" s="53"/>
      <c r="AZ207" s="53"/>
      <c r="BA207" s="60">
        <f t="shared" si="58"/>
        <v>2895.84</v>
      </c>
      <c r="BB207" s="61">
        <f t="shared" si="59"/>
        <v>2895.84</v>
      </c>
      <c r="BC207" s="56" t="str">
        <f t="shared" si="60"/>
        <v>INR  Two Thousand Eight Hundred &amp; Ninety Five  and Paise Eighty Four Only</v>
      </c>
      <c r="BD207" s="71">
        <v>508</v>
      </c>
      <c r="BE207" s="73">
        <f t="shared" si="61"/>
        <v>574.65</v>
      </c>
      <c r="BF207" s="73">
        <f t="shared" si="62"/>
        <v>4064</v>
      </c>
      <c r="BG207" s="73"/>
      <c r="BK207" s="15">
        <f t="shared" si="51"/>
        <v>421.76</v>
      </c>
      <c r="BL207" s="15">
        <f t="shared" si="63"/>
        <v>335.25</v>
      </c>
      <c r="BM207" s="15">
        <f t="shared" si="64"/>
        <v>409.47</v>
      </c>
      <c r="BO207" s="80">
        <v>320</v>
      </c>
      <c r="BP207" s="15">
        <f t="shared" si="56"/>
        <v>361.984</v>
      </c>
      <c r="BQ207" s="95">
        <f aca="true" t="shared" si="65" ref="BQ207:BQ270">ROUND(BP207,2)</f>
        <v>361.98</v>
      </c>
      <c r="HR207" s="16"/>
      <c r="HS207" s="16"/>
      <c r="HT207" s="16"/>
      <c r="HU207" s="16"/>
      <c r="HV207" s="16"/>
    </row>
    <row r="208" spans="1:230" s="15" customFormat="1" ht="90.75" customHeight="1">
      <c r="A208" s="64">
        <v>196</v>
      </c>
      <c r="B208" s="85" t="s">
        <v>612</v>
      </c>
      <c r="C208" s="72" t="s">
        <v>257</v>
      </c>
      <c r="D208" s="98">
        <v>4</v>
      </c>
      <c r="E208" s="99" t="s">
        <v>254</v>
      </c>
      <c r="F208" s="100">
        <v>1151.56</v>
      </c>
      <c r="G208" s="57">
        <v>60</v>
      </c>
      <c r="H208" s="47"/>
      <c r="I208" s="46" t="s">
        <v>39</v>
      </c>
      <c r="J208" s="48">
        <f aca="true" t="shared" si="66" ref="J208:J220">IF(I208="Less(-)",-1,1)</f>
        <v>1</v>
      </c>
      <c r="K208" s="49" t="s">
        <v>64</v>
      </c>
      <c r="L208" s="49" t="s">
        <v>7</v>
      </c>
      <c r="M208" s="58"/>
      <c r="N208" s="57"/>
      <c r="O208" s="57"/>
      <c r="P208" s="59"/>
      <c r="Q208" s="57"/>
      <c r="R208" s="57"/>
      <c r="S208" s="59"/>
      <c r="T208" s="53"/>
      <c r="U208" s="53"/>
      <c r="V208" s="53"/>
      <c r="W208" s="53"/>
      <c r="X208" s="53"/>
      <c r="Y208" s="53"/>
      <c r="Z208" s="53"/>
      <c r="AA208" s="53"/>
      <c r="AB208" s="53"/>
      <c r="AC208" s="53"/>
      <c r="AD208" s="53"/>
      <c r="AE208" s="53"/>
      <c r="AF208" s="53"/>
      <c r="AG208" s="53"/>
      <c r="AH208" s="53"/>
      <c r="AI208" s="53"/>
      <c r="AJ208" s="53"/>
      <c r="AK208" s="53"/>
      <c r="AL208" s="53"/>
      <c r="AM208" s="53"/>
      <c r="AN208" s="53"/>
      <c r="AO208" s="53"/>
      <c r="AP208" s="53"/>
      <c r="AQ208" s="53"/>
      <c r="AR208" s="53"/>
      <c r="AS208" s="53"/>
      <c r="AT208" s="53"/>
      <c r="AU208" s="53"/>
      <c r="AV208" s="53"/>
      <c r="AW208" s="53"/>
      <c r="AX208" s="53"/>
      <c r="AY208" s="53"/>
      <c r="AZ208" s="53"/>
      <c r="BA208" s="60">
        <f aca="true" t="shared" si="67" ref="BA208:BA214">total_amount_ba($B$2,$D$2,D208,F208,J208,K208,M208)</f>
        <v>4606.24</v>
      </c>
      <c r="BB208" s="61">
        <f aca="true" t="shared" si="68" ref="BB208:BB220">BA208+SUM(N208:AZ208)</f>
        <v>4606.24</v>
      </c>
      <c r="BC208" s="56" t="str">
        <f aca="true" t="shared" si="69" ref="BC208:BC220">SpellNumber(L208,BB208)</f>
        <v>INR  Four Thousand Six Hundred &amp; Six  and Paise Twenty Four Only</v>
      </c>
      <c r="BD208" s="70">
        <v>10</v>
      </c>
      <c r="BE208" s="73">
        <f>BD208*1.12*1.01</f>
        <v>11.31</v>
      </c>
      <c r="BF208" s="73">
        <f>D208*BD208</f>
        <v>40</v>
      </c>
      <c r="BG208" s="73"/>
      <c r="BI208" s="74"/>
      <c r="BJ208" s="74"/>
      <c r="BK208" s="15">
        <f>ROUND(F208*1.12*1.01,2)</f>
        <v>1302.64</v>
      </c>
      <c r="BL208" s="15">
        <f t="shared" si="63"/>
        <v>409.47</v>
      </c>
      <c r="BM208" s="15">
        <f t="shared" si="64"/>
        <v>1302.64</v>
      </c>
      <c r="BO208" s="80">
        <v>1018</v>
      </c>
      <c r="BP208" s="15">
        <f t="shared" si="56"/>
        <v>1151.5616</v>
      </c>
      <c r="BQ208" s="95">
        <f t="shared" si="65"/>
        <v>1151.56</v>
      </c>
      <c r="HR208" s="16">
        <v>2</v>
      </c>
      <c r="HS208" s="16" t="s">
        <v>35</v>
      </c>
      <c r="HT208" s="16" t="s">
        <v>44</v>
      </c>
      <c r="HU208" s="16">
        <v>10</v>
      </c>
      <c r="HV208" s="16" t="s">
        <v>38</v>
      </c>
    </row>
    <row r="209" spans="1:230" s="15" customFormat="1" ht="63.75" customHeight="1">
      <c r="A209" s="64">
        <v>197</v>
      </c>
      <c r="B209" s="85" t="s">
        <v>644</v>
      </c>
      <c r="C209" s="72" t="s">
        <v>258</v>
      </c>
      <c r="D209" s="98">
        <v>80</v>
      </c>
      <c r="E209" s="99" t="s">
        <v>252</v>
      </c>
      <c r="F209" s="109">
        <v>367.64</v>
      </c>
      <c r="G209" s="57">
        <v>160.15</v>
      </c>
      <c r="H209" s="47"/>
      <c r="I209" s="46" t="s">
        <v>39</v>
      </c>
      <c r="J209" s="48">
        <f t="shared" si="66"/>
        <v>1</v>
      </c>
      <c r="K209" s="49" t="s">
        <v>64</v>
      </c>
      <c r="L209" s="49" t="s">
        <v>7</v>
      </c>
      <c r="M209" s="58"/>
      <c r="N209" s="57"/>
      <c r="O209" s="57"/>
      <c r="P209" s="59"/>
      <c r="Q209" s="57"/>
      <c r="R209" s="57"/>
      <c r="S209" s="59"/>
      <c r="T209" s="53"/>
      <c r="U209" s="53"/>
      <c r="V209" s="53"/>
      <c r="W209" s="53"/>
      <c r="X209" s="53"/>
      <c r="Y209" s="53"/>
      <c r="Z209" s="53"/>
      <c r="AA209" s="53"/>
      <c r="AB209" s="53"/>
      <c r="AC209" s="53"/>
      <c r="AD209" s="53"/>
      <c r="AE209" s="53"/>
      <c r="AF209" s="53"/>
      <c r="AG209" s="53"/>
      <c r="AH209" s="53"/>
      <c r="AI209" s="53"/>
      <c r="AJ209" s="53"/>
      <c r="AK209" s="53"/>
      <c r="AL209" s="53"/>
      <c r="AM209" s="53"/>
      <c r="AN209" s="53"/>
      <c r="AO209" s="53"/>
      <c r="AP209" s="53"/>
      <c r="AQ209" s="53"/>
      <c r="AR209" s="53"/>
      <c r="AS209" s="53"/>
      <c r="AT209" s="53"/>
      <c r="AU209" s="53"/>
      <c r="AV209" s="53"/>
      <c r="AW209" s="53"/>
      <c r="AX209" s="53"/>
      <c r="AY209" s="53"/>
      <c r="AZ209" s="53"/>
      <c r="BA209" s="60">
        <f t="shared" si="67"/>
        <v>29411.2</v>
      </c>
      <c r="BB209" s="61">
        <f t="shared" si="68"/>
        <v>29411.2</v>
      </c>
      <c r="BC209" s="56" t="str">
        <f t="shared" si="69"/>
        <v>INR  Twenty Nine Thousand Four Hundred &amp; Eleven  and Paise Twenty Only</v>
      </c>
      <c r="BD209" s="70">
        <v>119.27</v>
      </c>
      <c r="BE209" s="73">
        <f aca="true" t="shared" si="70" ref="BE209:BE270">BD209*1.12*1.01</f>
        <v>134.92</v>
      </c>
      <c r="BF209" s="73">
        <f aca="true" t="shared" si="71" ref="BF209:BF270">D209*BD209</f>
        <v>9541.6</v>
      </c>
      <c r="BG209" s="73">
        <f>255.92/F209</f>
        <v>0.7</v>
      </c>
      <c r="BH209" s="74">
        <f>D209+1.9</f>
        <v>81.9</v>
      </c>
      <c r="BK209" s="15">
        <f aca="true" t="shared" si="72" ref="BK209:BK270">ROUND(F209*1.12*1.01,2)</f>
        <v>415.87</v>
      </c>
      <c r="BL209" s="15">
        <f t="shared" si="63"/>
        <v>1302.64</v>
      </c>
      <c r="BM209" s="15">
        <f t="shared" si="64"/>
        <v>415.87</v>
      </c>
      <c r="BO209" s="91">
        <v>325</v>
      </c>
      <c r="BP209" s="15">
        <f t="shared" si="56"/>
        <v>367.64</v>
      </c>
      <c r="BQ209" s="95">
        <f t="shared" si="65"/>
        <v>367.64</v>
      </c>
      <c r="HR209" s="16">
        <v>2</v>
      </c>
      <c r="HS209" s="16" t="s">
        <v>35</v>
      </c>
      <c r="HT209" s="16" t="s">
        <v>44</v>
      </c>
      <c r="HU209" s="16">
        <v>10</v>
      </c>
      <c r="HV209" s="16" t="s">
        <v>38</v>
      </c>
    </row>
    <row r="210" spans="1:230" s="15" customFormat="1" ht="60" customHeight="1">
      <c r="A210" s="64">
        <v>198</v>
      </c>
      <c r="B210" s="85" t="s">
        <v>532</v>
      </c>
      <c r="C210" s="72" t="s">
        <v>259</v>
      </c>
      <c r="D210" s="98">
        <v>200</v>
      </c>
      <c r="E210" s="99" t="s">
        <v>551</v>
      </c>
      <c r="F210" s="109">
        <v>228.5</v>
      </c>
      <c r="G210" s="57">
        <v>119.27</v>
      </c>
      <c r="H210" s="47"/>
      <c r="I210" s="46" t="s">
        <v>39</v>
      </c>
      <c r="J210" s="48">
        <f t="shared" si="66"/>
        <v>1</v>
      </c>
      <c r="K210" s="49" t="s">
        <v>64</v>
      </c>
      <c r="L210" s="49" t="s">
        <v>7</v>
      </c>
      <c r="M210" s="58"/>
      <c r="N210" s="57"/>
      <c r="O210" s="57"/>
      <c r="P210" s="59"/>
      <c r="Q210" s="57"/>
      <c r="R210" s="57"/>
      <c r="S210" s="59"/>
      <c r="T210" s="53"/>
      <c r="U210" s="53"/>
      <c r="V210" s="53"/>
      <c r="W210" s="53"/>
      <c r="X210" s="53"/>
      <c r="Y210" s="53"/>
      <c r="Z210" s="53"/>
      <c r="AA210" s="53"/>
      <c r="AB210" s="53"/>
      <c r="AC210" s="53"/>
      <c r="AD210" s="53"/>
      <c r="AE210" s="53"/>
      <c r="AF210" s="53"/>
      <c r="AG210" s="53"/>
      <c r="AH210" s="53"/>
      <c r="AI210" s="53"/>
      <c r="AJ210" s="53"/>
      <c r="AK210" s="53"/>
      <c r="AL210" s="53"/>
      <c r="AM210" s="53"/>
      <c r="AN210" s="53"/>
      <c r="AO210" s="53"/>
      <c r="AP210" s="53"/>
      <c r="AQ210" s="53"/>
      <c r="AR210" s="53"/>
      <c r="AS210" s="53"/>
      <c r="AT210" s="53"/>
      <c r="AU210" s="53"/>
      <c r="AV210" s="53"/>
      <c r="AW210" s="53"/>
      <c r="AX210" s="53"/>
      <c r="AY210" s="53"/>
      <c r="AZ210" s="53"/>
      <c r="BA210" s="60">
        <f t="shared" si="67"/>
        <v>45700</v>
      </c>
      <c r="BB210" s="61">
        <f t="shared" si="68"/>
        <v>45700</v>
      </c>
      <c r="BC210" s="56" t="str">
        <f t="shared" si="69"/>
        <v>INR  Forty Five Thousand Seven Hundred    Only</v>
      </c>
      <c r="BD210" s="70">
        <v>192.38</v>
      </c>
      <c r="BE210" s="73">
        <f t="shared" si="70"/>
        <v>217.62</v>
      </c>
      <c r="BF210" s="73">
        <f t="shared" si="71"/>
        <v>38476</v>
      </c>
      <c r="BG210" s="73"/>
      <c r="BH210" s="74"/>
      <c r="BI210" s="74">
        <v>30874.1</v>
      </c>
      <c r="BK210" s="15">
        <f t="shared" si="72"/>
        <v>258.48</v>
      </c>
      <c r="BL210" s="15">
        <f t="shared" si="63"/>
        <v>415.87</v>
      </c>
      <c r="BM210" s="15">
        <f t="shared" si="64"/>
        <v>258.48</v>
      </c>
      <c r="BO210" s="91">
        <v>202</v>
      </c>
      <c r="BP210" s="15">
        <f t="shared" si="56"/>
        <v>228.5024</v>
      </c>
      <c r="BQ210" s="95">
        <f t="shared" si="65"/>
        <v>228.5</v>
      </c>
      <c r="HR210" s="16">
        <v>2</v>
      </c>
      <c r="HS210" s="16" t="s">
        <v>35</v>
      </c>
      <c r="HT210" s="16" t="s">
        <v>44</v>
      </c>
      <c r="HU210" s="16">
        <v>10</v>
      </c>
      <c r="HV210" s="16" t="s">
        <v>38</v>
      </c>
    </row>
    <row r="211" spans="1:230" s="15" customFormat="1" ht="63" customHeight="1">
      <c r="A211" s="64">
        <v>199</v>
      </c>
      <c r="B211" s="85" t="s">
        <v>645</v>
      </c>
      <c r="C211" s="72" t="s">
        <v>260</v>
      </c>
      <c r="D211" s="98">
        <v>600</v>
      </c>
      <c r="E211" s="99" t="s">
        <v>252</v>
      </c>
      <c r="F211" s="109">
        <v>178.73</v>
      </c>
      <c r="G211" s="57">
        <v>77.54</v>
      </c>
      <c r="H211" s="47"/>
      <c r="I211" s="46" t="s">
        <v>39</v>
      </c>
      <c r="J211" s="48">
        <f t="shared" si="66"/>
        <v>1</v>
      </c>
      <c r="K211" s="49" t="s">
        <v>64</v>
      </c>
      <c r="L211" s="49" t="s">
        <v>7</v>
      </c>
      <c r="M211" s="58"/>
      <c r="N211" s="57"/>
      <c r="O211" s="57"/>
      <c r="P211" s="59"/>
      <c r="Q211" s="57"/>
      <c r="R211" s="57"/>
      <c r="S211" s="59"/>
      <c r="T211" s="53"/>
      <c r="U211" s="53"/>
      <c r="V211" s="53"/>
      <c r="W211" s="53"/>
      <c r="X211" s="53"/>
      <c r="Y211" s="53"/>
      <c r="Z211" s="53"/>
      <c r="AA211" s="53"/>
      <c r="AB211" s="53"/>
      <c r="AC211" s="53"/>
      <c r="AD211" s="53"/>
      <c r="AE211" s="53"/>
      <c r="AF211" s="53"/>
      <c r="AG211" s="53"/>
      <c r="AH211" s="53"/>
      <c r="AI211" s="53"/>
      <c r="AJ211" s="53"/>
      <c r="AK211" s="53"/>
      <c r="AL211" s="53"/>
      <c r="AM211" s="53"/>
      <c r="AN211" s="53"/>
      <c r="AO211" s="53"/>
      <c r="AP211" s="53"/>
      <c r="AQ211" s="53"/>
      <c r="AR211" s="53"/>
      <c r="AS211" s="53"/>
      <c r="AT211" s="53"/>
      <c r="AU211" s="53"/>
      <c r="AV211" s="53"/>
      <c r="AW211" s="53"/>
      <c r="AX211" s="53"/>
      <c r="AY211" s="53"/>
      <c r="AZ211" s="53"/>
      <c r="BA211" s="60">
        <f t="shared" si="67"/>
        <v>107238</v>
      </c>
      <c r="BB211" s="61">
        <f t="shared" si="68"/>
        <v>107238</v>
      </c>
      <c r="BC211" s="56" t="str">
        <f t="shared" si="69"/>
        <v>INR  One Lakh Seven Thousand Two Hundred &amp; Thirty Eight  Only</v>
      </c>
      <c r="BD211" s="70">
        <v>148</v>
      </c>
      <c r="BE211" s="73">
        <f t="shared" si="70"/>
        <v>167.42</v>
      </c>
      <c r="BF211" s="73">
        <f t="shared" si="71"/>
        <v>88800</v>
      </c>
      <c r="BG211" s="73"/>
      <c r="BK211" s="15">
        <f t="shared" si="72"/>
        <v>202.18</v>
      </c>
      <c r="BL211" s="15">
        <f t="shared" si="63"/>
        <v>258.48</v>
      </c>
      <c r="BM211" s="15">
        <f t="shared" si="64"/>
        <v>202.18</v>
      </c>
      <c r="BO211" s="91">
        <v>158</v>
      </c>
      <c r="BP211" s="15">
        <f t="shared" si="56"/>
        <v>178.7296</v>
      </c>
      <c r="BQ211" s="95">
        <f t="shared" si="65"/>
        <v>178.73</v>
      </c>
      <c r="HR211" s="16">
        <v>2</v>
      </c>
      <c r="HS211" s="16" t="s">
        <v>35</v>
      </c>
      <c r="HT211" s="16" t="s">
        <v>44</v>
      </c>
      <c r="HU211" s="16">
        <v>10</v>
      </c>
      <c r="HV211" s="16" t="s">
        <v>38</v>
      </c>
    </row>
    <row r="212" spans="1:230" s="15" customFormat="1" ht="73.5" customHeight="1">
      <c r="A212" s="64">
        <v>200</v>
      </c>
      <c r="B212" s="85" t="s">
        <v>647</v>
      </c>
      <c r="C212" s="72" t="s">
        <v>261</v>
      </c>
      <c r="D212" s="98">
        <v>550</v>
      </c>
      <c r="E212" s="99" t="s">
        <v>252</v>
      </c>
      <c r="F212" s="109">
        <v>144.79</v>
      </c>
      <c r="G212" s="57">
        <v>327</v>
      </c>
      <c r="H212" s="47"/>
      <c r="I212" s="46" t="s">
        <v>39</v>
      </c>
      <c r="J212" s="48">
        <f t="shared" si="66"/>
        <v>1</v>
      </c>
      <c r="K212" s="49" t="s">
        <v>64</v>
      </c>
      <c r="L212" s="49" t="s">
        <v>7</v>
      </c>
      <c r="M212" s="58"/>
      <c r="N212" s="57"/>
      <c r="O212" s="57"/>
      <c r="P212" s="59"/>
      <c r="Q212" s="57"/>
      <c r="R212" s="57"/>
      <c r="S212" s="59"/>
      <c r="T212" s="53"/>
      <c r="U212" s="53"/>
      <c r="V212" s="53"/>
      <c r="W212" s="53"/>
      <c r="X212" s="53"/>
      <c r="Y212" s="53"/>
      <c r="Z212" s="53"/>
      <c r="AA212" s="53"/>
      <c r="AB212" s="53"/>
      <c r="AC212" s="53"/>
      <c r="AD212" s="53"/>
      <c r="AE212" s="53"/>
      <c r="AF212" s="53"/>
      <c r="AG212" s="53"/>
      <c r="AH212" s="53"/>
      <c r="AI212" s="53"/>
      <c r="AJ212" s="53"/>
      <c r="AK212" s="53"/>
      <c r="AL212" s="53"/>
      <c r="AM212" s="53"/>
      <c r="AN212" s="53"/>
      <c r="AO212" s="53"/>
      <c r="AP212" s="53"/>
      <c r="AQ212" s="53"/>
      <c r="AR212" s="53"/>
      <c r="AS212" s="53"/>
      <c r="AT212" s="53"/>
      <c r="AU212" s="53"/>
      <c r="AV212" s="53"/>
      <c r="AW212" s="53"/>
      <c r="AX212" s="53"/>
      <c r="AY212" s="53"/>
      <c r="AZ212" s="53"/>
      <c r="BA212" s="60">
        <f t="shared" si="67"/>
        <v>79634.5</v>
      </c>
      <c r="BB212" s="61">
        <f t="shared" si="68"/>
        <v>79634.5</v>
      </c>
      <c r="BC212" s="56" t="str">
        <f t="shared" si="69"/>
        <v>INR  Seventy Nine Thousand Six Hundred &amp; Thirty Four  and Paise Fifty Only</v>
      </c>
      <c r="BD212" s="70">
        <v>228</v>
      </c>
      <c r="BE212" s="73">
        <f t="shared" si="70"/>
        <v>257.91</v>
      </c>
      <c r="BF212" s="73">
        <f t="shared" si="71"/>
        <v>125400</v>
      </c>
      <c r="BG212" s="73"/>
      <c r="BK212" s="15">
        <f t="shared" si="72"/>
        <v>163.79</v>
      </c>
      <c r="BL212" s="15">
        <f t="shared" si="63"/>
        <v>202.18</v>
      </c>
      <c r="BM212" s="15">
        <f t="shared" si="64"/>
        <v>163.79</v>
      </c>
      <c r="BO212" s="91">
        <v>128</v>
      </c>
      <c r="BP212" s="15">
        <f t="shared" si="56"/>
        <v>144.7936</v>
      </c>
      <c r="BQ212" s="95">
        <f t="shared" si="65"/>
        <v>144.79</v>
      </c>
      <c r="HR212" s="16">
        <v>2</v>
      </c>
      <c r="HS212" s="16" t="s">
        <v>35</v>
      </c>
      <c r="HT212" s="16" t="s">
        <v>44</v>
      </c>
      <c r="HU212" s="16">
        <v>10</v>
      </c>
      <c r="HV212" s="16" t="s">
        <v>38</v>
      </c>
    </row>
    <row r="213" spans="1:230" s="15" customFormat="1" ht="63" customHeight="1">
      <c r="A213" s="64">
        <v>201</v>
      </c>
      <c r="B213" s="85" t="s">
        <v>646</v>
      </c>
      <c r="C213" s="72" t="s">
        <v>262</v>
      </c>
      <c r="D213" s="98">
        <v>500</v>
      </c>
      <c r="E213" s="99" t="s">
        <v>551</v>
      </c>
      <c r="F213" s="109">
        <v>125.56</v>
      </c>
      <c r="G213" s="57">
        <v>10</v>
      </c>
      <c r="H213" s="47"/>
      <c r="I213" s="46" t="s">
        <v>39</v>
      </c>
      <c r="J213" s="48">
        <f t="shared" si="66"/>
        <v>1</v>
      </c>
      <c r="K213" s="49" t="s">
        <v>64</v>
      </c>
      <c r="L213" s="49" t="s">
        <v>7</v>
      </c>
      <c r="M213" s="58"/>
      <c r="N213" s="57"/>
      <c r="O213" s="57"/>
      <c r="P213" s="59"/>
      <c r="Q213" s="57"/>
      <c r="R213" s="57"/>
      <c r="S213" s="59"/>
      <c r="T213" s="53"/>
      <c r="U213" s="53"/>
      <c r="V213" s="53"/>
      <c r="W213" s="53"/>
      <c r="X213" s="53"/>
      <c r="Y213" s="53"/>
      <c r="Z213" s="53"/>
      <c r="AA213" s="53"/>
      <c r="AB213" s="53"/>
      <c r="AC213" s="53"/>
      <c r="AD213" s="53"/>
      <c r="AE213" s="53"/>
      <c r="AF213" s="53"/>
      <c r="AG213" s="53"/>
      <c r="AH213" s="53"/>
      <c r="AI213" s="53"/>
      <c r="AJ213" s="53"/>
      <c r="AK213" s="53"/>
      <c r="AL213" s="53"/>
      <c r="AM213" s="53"/>
      <c r="AN213" s="53"/>
      <c r="AO213" s="53"/>
      <c r="AP213" s="53"/>
      <c r="AQ213" s="53"/>
      <c r="AR213" s="53"/>
      <c r="AS213" s="53"/>
      <c r="AT213" s="53"/>
      <c r="AU213" s="53"/>
      <c r="AV213" s="53"/>
      <c r="AW213" s="53"/>
      <c r="AX213" s="53"/>
      <c r="AY213" s="53"/>
      <c r="AZ213" s="53"/>
      <c r="BA213" s="60">
        <f t="shared" si="67"/>
        <v>62780</v>
      </c>
      <c r="BB213" s="61">
        <f t="shared" si="68"/>
        <v>62780</v>
      </c>
      <c r="BC213" s="56" t="str">
        <f t="shared" si="69"/>
        <v>INR  Sixty Two Thousand Seven Hundred &amp; Eighty  Only</v>
      </c>
      <c r="BD213" s="70">
        <v>148</v>
      </c>
      <c r="BE213" s="73">
        <f t="shared" si="70"/>
        <v>167.42</v>
      </c>
      <c r="BF213" s="73">
        <f t="shared" si="71"/>
        <v>74000</v>
      </c>
      <c r="BG213" s="73"/>
      <c r="BK213" s="15">
        <f t="shared" si="72"/>
        <v>142.03</v>
      </c>
      <c r="BL213" s="15">
        <f t="shared" si="63"/>
        <v>163.79</v>
      </c>
      <c r="BM213" s="15">
        <f t="shared" si="64"/>
        <v>142.03</v>
      </c>
      <c r="BO213" s="91">
        <v>111</v>
      </c>
      <c r="BP213" s="15">
        <f t="shared" si="56"/>
        <v>125.5632</v>
      </c>
      <c r="BQ213" s="95">
        <f t="shared" si="65"/>
        <v>125.56</v>
      </c>
      <c r="HR213" s="16">
        <v>3</v>
      </c>
      <c r="HS213" s="16" t="s">
        <v>46</v>
      </c>
      <c r="HT213" s="16" t="s">
        <v>47</v>
      </c>
      <c r="HU213" s="16">
        <v>10</v>
      </c>
      <c r="HV213" s="16" t="s">
        <v>38</v>
      </c>
    </row>
    <row r="214" spans="1:230" s="15" customFormat="1" ht="146.25" customHeight="1">
      <c r="A214" s="64">
        <v>202</v>
      </c>
      <c r="B214" s="84" t="s">
        <v>648</v>
      </c>
      <c r="C214" s="72" t="s">
        <v>263</v>
      </c>
      <c r="D214" s="98">
        <v>370</v>
      </c>
      <c r="E214" s="99" t="s">
        <v>552</v>
      </c>
      <c r="F214" s="100">
        <v>1010.16</v>
      </c>
      <c r="G214" s="57">
        <v>11</v>
      </c>
      <c r="H214" s="47"/>
      <c r="I214" s="46" t="s">
        <v>39</v>
      </c>
      <c r="J214" s="48">
        <f t="shared" si="66"/>
        <v>1</v>
      </c>
      <c r="K214" s="49" t="s">
        <v>64</v>
      </c>
      <c r="L214" s="49" t="s">
        <v>7</v>
      </c>
      <c r="M214" s="58"/>
      <c r="N214" s="57"/>
      <c r="O214" s="57"/>
      <c r="P214" s="59"/>
      <c r="Q214" s="57"/>
      <c r="R214" s="57"/>
      <c r="S214" s="59"/>
      <c r="T214" s="53"/>
      <c r="U214" s="53"/>
      <c r="V214" s="53"/>
      <c r="W214" s="53"/>
      <c r="X214" s="53"/>
      <c r="Y214" s="53"/>
      <c r="Z214" s="53"/>
      <c r="AA214" s="53"/>
      <c r="AB214" s="53"/>
      <c r="AC214" s="53"/>
      <c r="AD214" s="53"/>
      <c r="AE214" s="53"/>
      <c r="AF214" s="53"/>
      <c r="AG214" s="53"/>
      <c r="AH214" s="53"/>
      <c r="AI214" s="53"/>
      <c r="AJ214" s="53"/>
      <c r="AK214" s="53"/>
      <c r="AL214" s="53"/>
      <c r="AM214" s="53"/>
      <c r="AN214" s="53"/>
      <c r="AO214" s="53"/>
      <c r="AP214" s="53"/>
      <c r="AQ214" s="53"/>
      <c r="AR214" s="53"/>
      <c r="AS214" s="53"/>
      <c r="AT214" s="53"/>
      <c r="AU214" s="53"/>
      <c r="AV214" s="53"/>
      <c r="AW214" s="53"/>
      <c r="AX214" s="53"/>
      <c r="AY214" s="53"/>
      <c r="AZ214" s="53"/>
      <c r="BA214" s="60">
        <f t="shared" si="67"/>
        <v>373759.2</v>
      </c>
      <c r="BB214" s="61">
        <f t="shared" si="68"/>
        <v>373759.2</v>
      </c>
      <c r="BC214" s="56" t="str">
        <f t="shared" si="69"/>
        <v>INR  Three Lakh Seventy Three Thousand Seven Hundred &amp; Fifty Nine  and Paise Twenty Only</v>
      </c>
      <c r="BD214" s="70">
        <v>93</v>
      </c>
      <c r="BE214" s="73">
        <f t="shared" si="70"/>
        <v>105.2</v>
      </c>
      <c r="BF214" s="73">
        <f t="shared" si="71"/>
        <v>34410</v>
      </c>
      <c r="BG214" s="73"/>
      <c r="BK214" s="15">
        <f t="shared" si="72"/>
        <v>1142.69</v>
      </c>
      <c r="BL214" s="15">
        <f t="shared" si="63"/>
        <v>142.03</v>
      </c>
      <c r="BM214" s="15">
        <f t="shared" si="64"/>
        <v>1142.69</v>
      </c>
      <c r="BO214" s="80">
        <v>893</v>
      </c>
      <c r="BP214" s="15">
        <f t="shared" si="56"/>
        <v>1010.1616</v>
      </c>
      <c r="BQ214" s="95">
        <f t="shared" si="65"/>
        <v>1010.16</v>
      </c>
      <c r="HR214" s="16">
        <v>3</v>
      </c>
      <c r="HS214" s="16" t="s">
        <v>46</v>
      </c>
      <c r="HT214" s="16" t="s">
        <v>47</v>
      </c>
      <c r="HU214" s="16">
        <v>10</v>
      </c>
      <c r="HV214" s="16" t="s">
        <v>38</v>
      </c>
    </row>
    <row r="215" spans="1:230" s="15" customFormat="1" ht="163.5" customHeight="1">
      <c r="A215" s="64">
        <v>203</v>
      </c>
      <c r="B215" s="84" t="s">
        <v>533</v>
      </c>
      <c r="C215" s="72" t="s">
        <v>264</v>
      </c>
      <c r="D215" s="98">
        <v>25</v>
      </c>
      <c r="E215" s="99" t="s">
        <v>552</v>
      </c>
      <c r="F215" s="100">
        <v>1387.98</v>
      </c>
      <c r="G215" s="57">
        <v>447</v>
      </c>
      <c r="H215" s="47"/>
      <c r="I215" s="46" t="s">
        <v>39</v>
      </c>
      <c r="J215" s="48">
        <f t="shared" si="66"/>
        <v>1</v>
      </c>
      <c r="K215" s="49" t="s">
        <v>64</v>
      </c>
      <c r="L215" s="49" t="s">
        <v>7</v>
      </c>
      <c r="M215" s="58"/>
      <c r="N215" s="57"/>
      <c r="O215" s="57"/>
      <c r="P215" s="59"/>
      <c r="Q215" s="57"/>
      <c r="R215" s="57"/>
      <c r="S215" s="59"/>
      <c r="T215" s="53"/>
      <c r="U215" s="53"/>
      <c r="V215" s="53"/>
      <c r="W215" s="53"/>
      <c r="X215" s="53"/>
      <c r="Y215" s="53"/>
      <c r="Z215" s="53"/>
      <c r="AA215" s="53"/>
      <c r="AB215" s="53"/>
      <c r="AC215" s="53"/>
      <c r="AD215" s="53"/>
      <c r="AE215" s="53"/>
      <c r="AF215" s="53"/>
      <c r="AG215" s="53"/>
      <c r="AH215" s="53"/>
      <c r="AI215" s="53"/>
      <c r="AJ215" s="53"/>
      <c r="AK215" s="53"/>
      <c r="AL215" s="53"/>
      <c r="AM215" s="53"/>
      <c r="AN215" s="53"/>
      <c r="AO215" s="53"/>
      <c r="AP215" s="53"/>
      <c r="AQ215" s="53"/>
      <c r="AR215" s="53"/>
      <c r="AS215" s="53"/>
      <c r="AT215" s="53"/>
      <c r="AU215" s="53"/>
      <c r="AV215" s="53"/>
      <c r="AW215" s="53"/>
      <c r="AX215" s="53"/>
      <c r="AY215" s="53"/>
      <c r="AZ215" s="53"/>
      <c r="BA215" s="60">
        <f aca="true" t="shared" si="73" ref="BA215:BA220">total_amount_ba($B$2,$D$2,D215,F215,J215,K215,M215)</f>
        <v>34699.5</v>
      </c>
      <c r="BB215" s="61">
        <f t="shared" si="68"/>
        <v>34699.5</v>
      </c>
      <c r="BC215" s="56" t="str">
        <f t="shared" si="69"/>
        <v>INR  Thirty Four Thousand Six Hundred &amp; Ninety Nine  and Paise Fifty Only</v>
      </c>
      <c r="BD215" s="70">
        <v>77.54</v>
      </c>
      <c r="BE215" s="73">
        <f t="shared" si="70"/>
        <v>87.71</v>
      </c>
      <c r="BF215" s="73">
        <f t="shared" si="71"/>
        <v>1938.5</v>
      </c>
      <c r="BG215" s="73"/>
      <c r="BK215" s="15">
        <f t="shared" si="72"/>
        <v>1570.08</v>
      </c>
      <c r="BL215" s="15">
        <f t="shared" si="63"/>
        <v>1142.69</v>
      </c>
      <c r="BM215" s="15">
        <f t="shared" si="64"/>
        <v>1570.08</v>
      </c>
      <c r="BO215" s="80">
        <v>1227</v>
      </c>
      <c r="BP215" s="15">
        <f t="shared" si="56"/>
        <v>1387.9824</v>
      </c>
      <c r="BQ215" s="95">
        <f t="shared" si="65"/>
        <v>1387.98</v>
      </c>
      <c r="HR215" s="16">
        <v>1.01</v>
      </c>
      <c r="HS215" s="16" t="s">
        <v>40</v>
      </c>
      <c r="HT215" s="16" t="s">
        <v>36</v>
      </c>
      <c r="HU215" s="16">
        <v>123.223</v>
      </c>
      <c r="HV215" s="16" t="s">
        <v>38</v>
      </c>
    </row>
    <row r="216" spans="1:230" s="15" customFormat="1" ht="142.5">
      <c r="A216" s="64">
        <v>204</v>
      </c>
      <c r="B216" s="84" t="s">
        <v>613</v>
      </c>
      <c r="C216" s="72" t="s">
        <v>272</v>
      </c>
      <c r="D216" s="98">
        <v>65</v>
      </c>
      <c r="E216" s="99" t="s">
        <v>552</v>
      </c>
      <c r="F216" s="100">
        <v>281.67</v>
      </c>
      <c r="G216" s="57">
        <v>497</v>
      </c>
      <c r="H216" s="47"/>
      <c r="I216" s="46" t="s">
        <v>39</v>
      </c>
      <c r="J216" s="48">
        <f t="shared" si="66"/>
        <v>1</v>
      </c>
      <c r="K216" s="49" t="s">
        <v>64</v>
      </c>
      <c r="L216" s="49" t="s">
        <v>7</v>
      </c>
      <c r="M216" s="58"/>
      <c r="N216" s="57"/>
      <c r="O216" s="57"/>
      <c r="P216" s="59"/>
      <c r="Q216" s="57"/>
      <c r="R216" s="57"/>
      <c r="S216" s="59"/>
      <c r="T216" s="53"/>
      <c r="U216" s="53"/>
      <c r="V216" s="53"/>
      <c r="W216" s="53"/>
      <c r="X216" s="53"/>
      <c r="Y216" s="53"/>
      <c r="Z216" s="53"/>
      <c r="AA216" s="53"/>
      <c r="AB216" s="53"/>
      <c r="AC216" s="53"/>
      <c r="AD216" s="53"/>
      <c r="AE216" s="53"/>
      <c r="AF216" s="53"/>
      <c r="AG216" s="53"/>
      <c r="AH216" s="53"/>
      <c r="AI216" s="53"/>
      <c r="AJ216" s="53"/>
      <c r="AK216" s="53"/>
      <c r="AL216" s="53"/>
      <c r="AM216" s="53"/>
      <c r="AN216" s="53"/>
      <c r="AO216" s="53"/>
      <c r="AP216" s="53"/>
      <c r="AQ216" s="53"/>
      <c r="AR216" s="53"/>
      <c r="AS216" s="53"/>
      <c r="AT216" s="53"/>
      <c r="AU216" s="53"/>
      <c r="AV216" s="53"/>
      <c r="AW216" s="53"/>
      <c r="AX216" s="53"/>
      <c r="AY216" s="53"/>
      <c r="AZ216" s="53"/>
      <c r="BA216" s="60">
        <f t="shared" si="73"/>
        <v>18308.55</v>
      </c>
      <c r="BB216" s="61">
        <f t="shared" si="68"/>
        <v>18308.55</v>
      </c>
      <c r="BC216" s="56" t="str">
        <f t="shared" si="69"/>
        <v>INR  Eighteen Thousand Three Hundred &amp; Eight  and Paise Fifty Five Only</v>
      </c>
      <c r="BD216" s="70">
        <v>172.18</v>
      </c>
      <c r="BE216" s="73">
        <f t="shared" si="70"/>
        <v>194.77</v>
      </c>
      <c r="BF216" s="73">
        <f t="shared" si="71"/>
        <v>11191.7</v>
      </c>
      <c r="BG216" s="73"/>
      <c r="BK216" s="15">
        <f t="shared" si="72"/>
        <v>318.63</v>
      </c>
      <c r="BL216" s="15">
        <f t="shared" si="63"/>
        <v>1570.08</v>
      </c>
      <c r="BM216" s="15">
        <f t="shared" si="64"/>
        <v>318.63</v>
      </c>
      <c r="BO216" s="80">
        <v>249</v>
      </c>
      <c r="BP216" s="15">
        <f t="shared" si="56"/>
        <v>281.6688</v>
      </c>
      <c r="BQ216" s="95">
        <f t="shared" si="65"/>
        <v>281.67</v>
      </c>
      <c r="HR216" s="16">
        <v>1.02</v>
      </c>
      <c r="HS216" s="16" t="s">
        <v>41</v>
      </c>
      <c r="HT216" s="16" t="s">
        <v>42</v>
      </c>
      <c r="HU216" s="16">
        <v>213</v>
      </c>
      <c r="HV216" s="16" t="s">
        <v>38</v>
      </c>
    </row>
    <row r="217" spans="1:230" s="15" customFormat="1" ht="142.5">
      <c r="A217" s="64">
        <v>205</v>
      </c>
      <c r="B217" s="85" t="s">
        <v>614</v>
      </c>
      <c r="C217" s="72" t="s">
        <v>273</v>
      </c>
      <c r="D217" s="98">
        <v>25</v>
      </c>
      <c r="E217" s="99" t="s">
        <v>552</v>
      </c>
      <c r="F217" s="100">
        <v>1061.07</v>
      </c>
      <c r="G217" s="57">
        <v>1956</v>
      </c>
      <c r="H217" s="47"/>
      <c r="I217" s="46" t="s">
        <v>39</v>
      </c>
      <c r="J217" s="48">
        <f t="shared" si="66"/>
        <v>1</v>
      </c>
      <c r="K217" s="49" t="s">
        <v>64</v>
      </c>
      <c r="L217" s="49" t="s">
        <v>7</v>
      </c>
      <c r="M217" s="58"/>
      <c r="N217" s="57"/>
      <c r="O217" s="57"/>
      <c r="P217" s="59"/>
      <c r="Q217" s="57"/>
      <c r="R217" s="57"/>
      <c r="S217" s="59"/>
      <c r="T217" s="53"/>
      <c r="U217" s="53"/>
      <c r="V217" s="53"/>
      <c r="W217" s="53"/>
      <c r="X217" s="53"/>
      <c r="Y217" s="53"/>
      <c r="Z217" s="53"/>
      <c r="AA217" s="53"/>
      <c r="AB217" s="53"/>
      <c r="AC217" s="53"/>
      <c r="AD217" s="53"/>
      <c r="AE217" s="53"/>
      <c r="AF217" s="53"/>
      <c r="AG217" s="53"/>
      <c r="AH217" s="53"/>
      <c r="AI217" s="53"/>
      <c r="AJ217" s="53"/>
      <c r="AK217" s="53"/>
      <c r="AL217" s="53"/>
      <c r="AM217" s="53"/>
      <c r="AN217" s="53"/>
      <c r="AO217" s="53"/>
      <c r="AP217" s="53"/>
      <c r="AQ217" s="53"/>
      <c r="AR217" s="53"/>
      <c r="AS217" s="53"/>
      <c r="AT217" s="53"/>
      <c r="AU217" s="53"/>
      <c r="AV217" s="53"/>
      <c r="AW217" s="53"/>
      <c r="AX217" s="53"/>
      <c r="AY217" s="53"/>
      <c r="AZ217" s="53"/>
      <c r="BA217" s="60">
        <f t="shared" si="73"/>
        <v>26526.75</v>
      </c>
      <c r="BB217" s="61">
        <f t="shared" si="68"/>
        <v>26526.75</v>
      </c>
      <c r="BC217" s="56" t="str">
        <f t="shared" si="69"/>
        <v>INR  Twenty Six Thousand Five Hundred &amp; Twenty Six  and Paise Seventy Five Only</v>
      </c>
      <c r="BD217" s="70">
        <v>266</v>
      </c>
      <c r="BE217" s="73">
        <f t="shared" si="70"/>
        <v>300.9</v>
      </c>
      <c r="BF217" s="73">
        <f t="shared" si="71"/>
        <v>6650</v>
      </c>
      <c r="BG217" s="73"/>
      <c r="BK217" s="15">
        <f t="shared" si="72"/>
        <v>1200.28</v>
      </c>
      <c r="BL217" s="15">
        <f t="shared" si="63"/>
        <v>318.63</v>
      </c>
      <c r="BM217" s="15">
        <f t="shared" si="64"/>
        <v>1200.28</v>
      </c>
      <c r="BO217" s="80">
        <v>938</v>
      </c>
      <c r="BP217" s="15">
        <f t="shared" si="56"/>
        <v>1061.0656</v>
      </c>
      <c r="BQ217" s="95">
        <f t="shared" si="65"/>
        <v>1061.07</v>
      </c>
      <c r="HR217" s="16">
        <v>3</v>
      </c>
      <c r="HS217" s="16" t="s">
        <v>46</v>
      </c>
      <c r="HT217" s="16" t="s">
        <v>47</v>
      </c>
      <c r="HU217" s="16">
        <v>10</v>
      </c>
      <c r="HV217" s="16" t="s">
        <v>38</v>
      </c>
    </row>
    <row r="218" spans="1:230" s="15" customFormat="1" ht="99.75">
      <c r="A218" s="64">
        <v>206</v>
      </c>
      <c r="B218" s="84" t="s">
        <v>534</v>
      </c>
      <c r="C218" s="72" t="s">
        <v>274</v>
      </c>
      <c r="D218" s="98">
        <v>12</v>
      </c>
      <c r="E218" s="100" t="s">
        <v>253</v>
      </c>
      <c r="F218" s="100">
        <v>515.83</v>
      </c>
      <c r="G218" s="57">
        <v>2006</v>
      </c>
      <c r="H218" s="47"/>
      <c r="I218" s="46" t="s">
        <v>39</v>
      </c>
      <c r="J218" s="48">
        <f t="shared" si="66"/>
        <v>1</v>
      </c>
      <c r="K218" s="49" t="s">
        <v>64</v>
      </c>
      <c r="L218" s="49" t="s">
        <v>7</v>
      </c>
      <c r="M218" s="58"/>
      <c r="N218" s="57"/>
      <c r="O218" s="57"/>
      <c r="P218" s="59"/>
      <c r="Q218" s="57"/>
      <c r="R218" s="57"/>
      <c r="S218" s="59"/>
      <c r="T218" s="53"/>
      <c r="U218" s="53"/>
      <c r="V218" s="53"/>
      <c r="W218" s="53"/>
      <c r="X218" s="53"/>
      <c r="Y218" s="53"/>
      <c r="Z218" s="53"/>
      <c r="AA218" s="53"/>
      <c r="AB218" s="53"/>
      <c r="AC218" s="53"/>
      <c r="AD218" s="53"/>
      <c r="AE218" s="53"/>
      <c r="AF218" s="53"/>
      <c r="AG218" s="53"/>
      <c r="AH218" s="53"/>
      <c r="AI218" s="53"/>
      <c r="AJ218" s="53"/>
      <c r="AK218" s="53"/>
      <c r="AL218" s="53"/>
      <c r="AM218" s="53"/>
      <c r="AN218" s="53"/>
      <c r="AO218" s="53"/>
      <c r="AP218" s="53"/>
      <c r="AQ218" s="53"/>
      <c r="AR218" s="53"/>
      <c r="AS218" s="53"/>
      <c r="AT218" s="53"/>
      <c r="AU218" s="53"/>
      <c r="AV218" s="53"/>
      <c r="AW218" s="53"/>
      <c r="AX218" s="53"/>
      <c r="AY218" s="53"/>
      <c r="AZ218" s="53"/>
      <c r="BA218" s="60">
        <f t="shared" si="73"/>
        <v>6189.96</v>
      </c>
      <c r="BB218" s="61">
        <f t="shared" si="68"/>
        <v>6189.96</v>
      </c>
      <c r="BC218" s="56" t="str">
        <f t="shared" si="69"/>
        <v>INR  Six Thousand One Hundred &amp; Eighty Nine  and Paise Ninety Six Only</v>
      </c>
      <c r="BD218" s="70">
        <v>4737.22</v>
      </c>
      <c r="BE218" s="73">
        <f t="shared" si="70"/>
        <v>5358.74</v>
      </c>
      <c r="BF218" s="73">
        <f t="shared" si="71"/>
        <v>56846.64</v>
      </c>
      <c r="BG218" s="73"/>
      <c r="BK218" s="15">
        <f t="shared" si="72"/>
        <v>583.51</v>
      </c>
      <c r="BL218" s="15">
        <f t="shared" si="63"/>
        <v>1200.28</v>
      </c>
      <c r="BM218" s="15">
        <f t="shared" si="64"/>
        <v>583.51</v>
      </c>
      <c r="BO218" s="80">
        <v>456</v>
      </c>
      <c r="BP218" s="15">
        <f t="shared" si="56"/>
        <v>515.8272</v>
      </c>
      <c r="BQ218" s="95">
        <f t="shared" si="65"/>
        <v>515.83</v>
      </c>
      <c r="HR218" s="16">
        <v>1.01</v>
      </c>
      <c r="HS218" s="16" t="s">
        <v>40</v>
      </c>
      <c r="HT218" s="16" t="s">
        <v>36</v>
      </c>
      <c r="HU218" s="16">
        <v>123.223</v>
      </c>
      <c r="HV218" s="16" t="s">
        <v>38</v>
      </c>
    </row>
    <row r="219" spans="1:230" s="15" customFormat="1" ht="99.75">
      <c r="A219" s="64">
        <v>207</v>
      </c>
      <c r="B219" s="85" t="s">
        <v>615</v>
      </c>
      <c r="C219" s="72" t="s">
        <v>275</v>
      </c>
      <c r="D219" s="98">
        <v>20</v>
      </c>
      <c r="E219" s="99" t="s">
        <v>254</v>
      </c>
      <c r="F219" s="100">
        <v>1594.99</v>
      </c>
      <c r="G219" s="57">
        <v>889</v>
      </c>
      <c r="H219" s="47"/>
      <c r="I219" s="46" t="s">
        <v>39</v>
      </c>
      <c r="J219" s="48">
        <f t="shared" si="66"/>
        <v>1</v>
      </c>
      <c r="K219" s="49" t="s">
        <v>64</v>
      </c>
      <c r="L219" s="49" t="s">
        <v>7</v>
      </c>
      <c r="M219" s="58"/>
      <c r="N219" s="57"/>
      <c r="O219" s="57"/>
      <c r="P219" s="59"/>
      <c r="Q219" s="57"/>
      <c r="R219" s="57"/>
      <c r="S219" s="59"/>
      <c r="T219" s="53"/>
      <c r="U219" s="53"/>
      <c r="V219" s="53"/>
      <c r="W219" s="53"/>
      <c r="X219" s="53"/>
      <c r="Y219" s="53"/>
      <c r="Z219" s="53"/>
      <c r="AA219" s="53"/>
      <c r="AB219" s="53"/>
      <c r="AC219" s="53"/>
      <c r="AD219" s="53"/>
      <c r="AE219" s="53"/>
      <c r="AF219" s="53"/>
      <c r="AG219" s="53"/>
      <c r="AH219" s="53"/>
      <c r="AI219" s="53"/>
      <c r="AJ219" s="53"/>
      <c r="AK219" s="53"/>
      <c r="AL219" s="53"/>
      <c r="AM219" s="53"/>
      <c r="AN219" s="53"/>
      <c r="AO219" s="53"/>
      <c r="AP219" s="53"/>
      <c r="AQ219" s="53"/>
      <c r="AR219" s="53"/>
      <c r="AS219" s="53"/>
      <c r="AT219" s="53"/>
      <c r="AU219" s="53"/>
      <c r="AV219" s="53"/>
      <c r="AW219" s="53"/>
      <c r="AX219" s="53"/>
      <c r="AY219" s="53"/>
      <c r="AZ219" s="53"/>
      <c r="BA219" s="60">
        <f t="shared" si="73"/>
        <v>31899.8</v>
      </c>
      <c r="BB219" s="61">
        <f t="shared" si="68"/>
        <v>31899.8</v>
      </c>
      <c r="BC219" s="56" t="str">
        <f t="shared" si="69"/>
        <v>INR  Thirty One Thousand Eight Hundred &amp; Ninety Nine  and Paise Eighty Only</v>
      </c>
      <c r="BD219" s="70">
        <v>5857</v>
      </c>
      <c r="BE219" s="73">
        <f t="shared" si="70"/>
        <v>6625.44</v>
      </c>
      <c r="BF219" s="73">
        <f t="shared" si="71"/>
        <v>117140</v>
      </c>
      <c r="BG219" s="73"/>
      <c r="BK219" s="15">
        <f t="shared" si="72"/>
        <v>1804.25</v>
      </c>
      <c r="BL219" s="15">
        <f t="shared" si="63"/>
        <v>583.51</v>
      </c>
      <c r="BM219" s="15">
        <f t="shared" si="64"/>
        <v>1804.25</v>
      </c>
      <c r="BO219" s="80">
        <v>1410</v>
      </c>
      <c r="BP219" s="15">
        <f t="shared" si="56"/>
        <v>1594.992</v>
      </c>
      <c r="BQ219" s="95">
        <f t="shared" si="65"/>
        <v>1594.99</v>
      </c>
      <c r="HR219" s="16"/>
      <c r="HS219" s="16"/>
      <c r="HT219" s="16"/>
      <c r="HU219" s="16"/>
      <c r="HV219" s="16"/>
    </row>
    <row r="220" spans="1:230" s="15" customFormat="1" ht="72.75" customHeight="1">
      <c r="A220" s="64">
        <v>208</v>
      </c>
      <c r="B220" s="85" t="s">
        <v>535</v>
      </c>
      <c r="C220" s="72" t="s">
        <v>276</v>
      </c>
      <c r="D220" s="98">
        <v>4</v>
      </c>
      <c r="E220" s="99" t="s">
        <v>253</v>
      </c>
      <c r="F220" s="109">
        <v>415.15</v>
      </c>
      <c r="G220" s="57">
        <v>19</v>
      </c>
      <c r="H220" s="47"/>
      <c r="I220" s="46" t="s">
        <v>39</v>
      </c>
      <c r="J220" s="48">
        <f t="shared" si="66"/>
        <v>1</v>
      </c>
      <c r="K220" s="49" t="s">
        <v>64</v>
      </c>
      <c r="L220" s="49" t="s">
        <v>7</v>
      </c>
      <c r="M220" s="58"/>
      <c r="N220" s="57"/>
      <c r="O220" s="57"/>
      <c r="P220" s="59"/>
      <c r="Q220" s="57"/>
      <c r="R220" s="57"/>
      <c r="S220" s="59"/>
      <c r="T220" s="53"/>
      <c r="U220" s="53"/>
      <c r="V220" s="53"/>
      <c r="W220" s="53"/>
      <c r="X220" s="53"/>
      <c r="Y220" s="53"/>
      <c r="Z220" s="53"/>
      <c r="AA220" s="53"/>
      <c r="AB220" s="53"/>
      <c r="AC220" s="53"/>
      <c r="AD220" s="53"/>
      <c r="AE220" s="53"/>
      <c r="AF220" s="53"/>
      <c r="AG220" s="53"/>
      <c r="AH220" s="53"/>
      <c r="AI220" s="53"/>
      <c r="AJ220" s="53"/>
      <c r="AK220" s="53"/>
      <c r="AL220" s="53"/>
      <c r="AM220" s="53"/>
      <c r="AN220" s="53"/>
      <c r="AO220" s="53"/>
      <c r="AP220" s="53"/>
      <c r="AQ220" s="53"/>
      <c r="AR220" s="53"/>
      <c r="AS220" s="53"/>
      <c r="AT220" s="53"/>
      <c r="AU220" s="53"/>
      <c r="AV220" s="53"/>
      <c r="AW220" s="53"/>
      <c r="AX220" s="53"/>
      <c r="AY220" s="53"/>
      <c r="AZ220" s="53"/>
      <c r="BA220" s="60">
        <f t="shared" si="73"/>
        <v>1660.6</v>
      </c>
      <c r="BB220" s="61">
        <f t="shared" si="68"/>
        <v>1660.6</v>
      </c>
      <c r="BC220" s="56" t="str">
        <f t="shared" si="69"/>
        <v>INR  One Thousand Six Hundred &amp; Sixty  and Paise Sixty Only</v>
      </c>
      <c r="BD220" s="70">
        <v>5952</v>
      </c>
      <c r="BE220" s="73">
        <f t="shared" si="70"/>
        <v>6732.9</v>
      </c>
      <c r="BF220" s="73">
        <f t="shared" si="71"/>
        <v>23808</v>
      </c>
      <c r="BG220" s="73"/>
      <c r="BK220" s="15">
        <f t="shared" si="72"/>
        <v>469.62</v>
      </c>
      <c r="BL220" s="15">
        <f t="shared" si="63"/>
        <v>1804.25</v>
      </c>
      <c r="BM220" s="15">
        <f t="shared" si="64"/>
        <v>469.62</v>
      </c>
      <c r="BO220" s="91">
        <v>367</v>
      </c>
      <c r="BP220" s="15">
        <f t="shared" si="56"/>
        <v>415.1504</v>
      </c>
      <c r="BQ220" s="95">
        <f t="shared" si="65"/>
        <v>415.15</v>
      </c>
      <c r="HR220" s="16"/>
      <c r="HS220" s="16"/>
      <c r="HT220" s="16"/>
      <c r="HU220" s="16"/>
      <c r="HV220" s="16"/>
    </row>
    <row r="221" spans="1:230" s="15" customFormat="1" ht="45.75" customHeight="1">
      <c r="A221" s="64">
        <v>209</v>
      </c>
      <c r="B221" s="85" t="s">
        <v>536</v>
      </c>
      <c r="C221" s="72" t="s">
        <v>277</v>
      </c>
      <c r="D221" s="98">
        <v>4</v>
      </c>
      <c r="E221" s="99" t="s">
        <v>253</v>
      </c>
      <c r="F221" s="109">
        <v>145.92</v>
      </c>
      <c r="G221" s="57">
        <v>56</v>
      </c>
      <c r="H221" s="47"/>
      <c r="I221" s="46" t="s">
        <v>39</v>
      </c>
      <c r="J221" s="48">
        <f aca="true" t="shared" si="74" ref="J221:J227">IF(I221="Less(-)",-1,1)</f>
        <v>1</v>
      </c>
      <c r="K221" s="49" t="s">
        <v>64</v>
      </c>
      <c r="L221" s="49" t="s">
        <v>7</v>
      </c>
      <c r="M221" s="58"/>
      <c r="N221" s="57"/>
      <c r="O221" s="57"/>
      <c r="P221" s="59"/>
      <c r="Q221" s="57"/>
      <c r="R221" s="57"/>
      <c r="S221" s="59"/>
      <c r="T221" s="53"/>
      <c r="U221" s="53"/>
      <c r="V221" s="53"/>
      <c r="W221" s="53"/>
      <c r="X221" s="53"/>
      <c r="Y221" s="53"/>
      <c r="Z221" s="53"/>
      <c r="AA221" s="53"/>
      <c r="AB221" s="53"/>
      <c r="AC221" s="53"/>
      <c r="AD221" s="53"/>
      <c r="AE221" s="53"/>
      <c r="AF221" s="53"/>
      <c r="AG221" s="53"/>
      <c r="AH221" s="53"/>
      <c r="AI221" s="53"/>
      <c r="AJ221" s="53"/>
      <c r="AK221" s="53"/>
      <c r="AL221" s="53"/>
      <c r="AM221" s="53"/>
      <c r="AN221" s="53"/>
      <c r="AO221" s="53"/>
      <c r="AP221" s="53"/>
      <c r="AQ221" s="53"/>
      <c r="AR221" s="53"/>
      <c r="AS221" s="53"/>
      <c r="AT221" s="53"/>
      <c r="AU221" s="53"/>
      <c r="AV221" s="53"/>
      <c r="AW221" s="53"/>
      <c r="AX221" s="53"/>
      <c r="AY221" s="53"/>
      <c r="AZ221" s="53"/>
      <c r="BA221" s="60">
        <f aca="true" t="shared" si="75" ref="BA221:BA227">total_amount_ba($B$2,$D$2,D221,F221,J221,K221,M221)</f>
        <v>583.68</v>
      </c>
      <c r="BB221" s="61">
        <f aca="true" t="shared" si="76" ref="BB221:BB227">BA221+SUM(N221:AZ221)</f>
        <v>583.68</v>
      </c>
      <c r="BC221" s="56" t="str">
        <f aca="true" t="shared" si="77" ref="BC221:BC227">SpellNumber(L221,BB221)</f>
        <v>INR  Five Hundred &amp; Eighty Three  and Paise Sixty Eight Only</v>
      </c>
      <c r="BD221" s="70">
        <v>6142</v>
      </c>
      <c r="BE221" s="73">
        <f t="shared" si="70"/>
        <v>6947.83</v>
      </c>
      <c r="BF221" s="73">
        <f t="shared" si="71"/>
        <v>24568</v>
      </c>
      <c r="BG221" s="73"/>
      <c r="BK221" s="15">
        <f t="shared" si="72"/>
        <v>165.06</v>
      </c>
      <c r="BL221" s="15" t="e">
        <f>ROUND(#REF!*1.12*1.01,2)</f>
        <v>#REF!</v>
      </c>
      <c r="BM221" s="15">
        <f t="shared" si="64"/>
        <v>165.06</v>
      </c>
      <c r="BO221" s="91">
        <v>129</v>
      </c>
      <c r="BP221" s="15">
        <f t="shared" si="56"/>
        <v>145.9248</v>
      </c>
      <c r="BQ221" s="95">
        <f t="shared" si="65"/>
        <v>145.92</v>
      </c>
      <c r="HR221" s="16"/>
      <c r="HS221" s="16"/>
      <c r="HT221" s="16"/>
      <c r="HU221" s="16"/>
      <c r="HV221" s="16"/>
    </row>
    <row r="222" spans="1:230" s="15" customFormat="1" ht="46.5" customHeight="1">
      <c r="A222" s="64">
        <v>210</v>
      </c>
      <c r="B222" s="85" t="s">
        <v>537</v>
      </c>
      <c r="C222" s="72" t="s">
        <v>278</v>
      </c>
      <c r="D222" s="98">
        <v>90</v>
      </c>
      <c r="E222" s="100" t="s">
        <v>253</v>
      </c>
      <c r="F222" s="100">
        <v>437.77</v>
      </c>
      <c r="G222" s="57">
        <v>166</v>
      </c>
      <c r="H222" s="47"/>
      <c r="I222" s="46" t="s">
        <v>39</v>
      </c>
      <c r="J222" s="48">
        <f t="shared" si="74"/>
        <v>1</v>
      </c>
      <c r="K222" s="49" t="s">
        <v>64</v>
      </c>
      <c r="L222" s="49" t="s">
        <v>7</v>
      </c>
      <c r="M222" s="58"/>
      <c r="N222" s="57"/>
      <c r="O222" s="57"/>
      <c r="P222" s="59"/>
      <c r="Q222" s="57"/>
      <c r="R222" s="57"/>
      <c r="S222" s="59"/>
      <c r="T222" s="53"/>
      <c r="U222" s="53"/>
      <c r="V222" s="53"/>
      <c r="W222" s="53"/>
      <c r="X222" s="53"/>
      <c r="Y222" s="53"/>
      <c r="Z222" s="53"/>
      <c r="AA222" s="53"/>
      <c r="AB222" s="53"/>
      <c r="AC222" s="53"/>
      <c r="AD222" s="53"/>
      <c r="AE222" s="53"/>
      <c r="AF222" s="53"/>
      <c r="AG222" s="53"/>
      <c r="AH222" s="53"/>
      <c r="AI222" s="53"/>
      <c r="AJ222" s="53"/>
      <c r="AK222" s="53"/>
      <c r="AL222" s="53"/>
      <c r="AM222" s="53"/>
      <c r="AN222" s="53"/>
      <c r="AO222" s="53"/>
      <c r="AP222" s="53"/>
      <c r="AQ222" s="53"/>
      <c r="AR222" s="53"/>
      <c r="AS222" s="53"/>
      <c r="AT222" s="53"/>
      <c r="AU222" s="53"/>
      <c r="AV222" s="53"/>
      <c r="AW222" s="53"/>
      <c r="AX222" s="53"/>
      <c r="AY222" s="53"/>
      <c r="AZ222" s="53"/>
      <c r="BA222" s="60">
        <f t="shared" si="75"/>
        <v>39399.3</v>
      </c>
      <c r="BB222" s="61">
        <f t="shared" si="76"/>
        <v>39399.3</v>
      </c>
      <c r="BC222" s="56" t="str">
        <f t="shared" si="77"/>
        <v>INR  Thirty Nine Thousand Three Hundred &amp; Ninety Nine  and Paise Thirty Only</v>
      </c>
      <c r="BD222" s="70">
        <v>399</v>
      </c>
      <c r="BE222" s="73">
        <f t="shared" si="70"/>
        <v>451.35</v>
      </c>
      <c r="BF222" s="73">
        <f t="shared" si="71"/>
        <v>35910</v>
      </c>
      <c r="BG222" s="73"/>
      <c r="BK222" s="15">
        <f t="shared" si="72"/>
        <v>495.21</v>
      </c>
      <c r="BL222" s="15">
        <f t="shared" si="63"/>
        <v>165.06</v>
      </c>
      <c r="BM222" s="15">
        <f t="shared" si="64"/>
        <v>495.21</v>
      </c>
      <c r="BO222" s="80">
        <v>387</v>
      </c>
      <c r="BP222" s="15">
        <f t="shared" si="56"/>
        <v>437.7744</v>
      </c>
      <c r="BQ222" s="95">
        <f t="shared" si="65"/>
        <v>437.77</v>
      </c>
      <c r="HR222" s="16"/>
      <c r="HS222" s="16"/>
      <c r="HT222" s="16"/>
      <c r="HU222" s="16"/>
      <c r="HV222" s="16"/>
    </row>
    <row r="223" spans="1:230" s="15" customFormat="1" ht="101.25" customHeight="1">
      <c r="A223" s="64">
        <v>211</v>
      </c>
      <c r="B223" s="84" t="s">
        <v>616</v>
      </c>
      <c r="C223" s="72" t="s">
        <v>279</v>
      </c>
      <c r="D223" s="98">
        <v>6</v>
      </c>
      <c r="E223" s="100" t="s">
        <v>253</v>
      </c>
      <c r="F223" s="100">
        <v>372.16</v>
      </c>
      <c r="G223" s="57">
        <v>128</v>
      </c>
      <c r="H223" s="47"/>
      <c r="I223" s="46" t="s">
        <v>39</v>
      </c>
      <c r="J223" s="48">
        <f t="shared" si="74"/>
        <v>1</v>
      </c>
      <c r="K223" s="49" t="s">
        <v>64</v>
      </c>
      <c r="L223" s="49" t="s">
        <v>7</v>
      </c>
      <c r="M223" s="58"/>
      <c r="N223" s="57"/>
      <c r="O223" s="57"/>
      <c r="P223" s="59"/>
      <c r="Q223" s="57"/>
      <c r="R223" s="57"/>
      <c r="S223" s="59"/>
      <c r="T223" s="53"/>
      <c r="U223" s="53"/>
      <c r="V223" s="53"/>
      <c r="W223" s="53"/>
      <c r="X223" s="53"/>
      <c r="Y223" s="53"/>
      <c r="Z223" s="53"/>
      <c r="AA223" s="53"/>
      <c r="AB223" s="53"/>
      <c r="AC223" s="53"/>
      <c r="AD223" s="53"/>
      <c r="AE223" s="53"/>
      <c r="AF223" s="53"/>
      <c r="AG223" s="53"/>
      <c r="AH223" s="53"/>
      <c r="AI223" s="53"/>
      <c r="AJ223" s="53"/>
      <c r="AK223" s="53"/>
      <c r="AL223" s="53"/>
      <c r="AM223" s="53"/>
      <c r="AN223" s="53"/>
      <c r="AO223" s="53"/>
      <c r="AP223" s="53"/>
      <c r="AQ223" s="53"/>
      <c r="AR223" s="53"/>
      <c r="AS223" s="53"/>
      <c r="AT223" s="53"/>
      <c r="AU223" s="53"/>
      <c r="AV223" s="53"/>
      <c r="AW223" s="53"/>
      <c r="AX223" s="53"/>
      <c r="AY223" s="53"/>
      <c r="AZ223" s="53"/>
      <c r="BA223" s="60">
        <f t="shared" si="75"/>
        <v>2232.96</v>
      </c>
      <c r="BB223" s="61">
        <f t="shared" si="76"/>
        <v>2232.96</v>
      </c>
      <c r="BC223" s="56" t="str">
        <f t="shared" si="77"/>
        <v>INR  Two Thousand Two Hundred &amp; Thirty Two  and Paise Ninety Six Only</v>
      </c>
      <c r="BD223" s="70">
        <v>417</v>
      </c>
      <c r="BE223" s="73">
        <f t="shared" si="70"/>
        <v>471.71</v>
      </c>
      <c r="BF223" s="73">
        <f t="shared" si="71"/>
        <v>2502</v>
      </c>
      <c r="BG223" s="73"/>
      <c r="BK223" s="15">
        <f t="shared" si="72"/>
        <v>420.99</v>
      </c>
      <c r="BL223" s="15">
        <f t="shared" si="63"/>
        <v>495.21</v>
      </c>
      <c r="BM223" s="15">
        <f t="shared" si="64"/>
        <v>420.99</v>
      </c>
      <c r="BO223" s="80">
        <v>329</v>
      </c>
      <c r="BP223" s="15">
        <f t="shared" si="56"/>
        <v>372.1648</v>
      </c>
      <c r="BQ223" s="95">
        <f t="shared" si="65"/>
        <v>372.16</v>
      </c>
      <c r="HR223" s="16"/>
      <c r="HS223" s="16"/>
      <c r="HT223" s="16"/>
      <c r="HU223" s="16"/>
      <c r="HV223" s="16"/>
    </row>
    <row r="224" spans="1:230" s="15" customFormat="1" ht="99.75" customHeight="1">
      <c r="A224" s="64">
        <v>212</v>
      </c>
      <c r="B224" s="84" t="s">
        <v>617</v>
      </c>
      <c r="C224" s="72" t="s">
        <v>280</v>
      </c>
      <c r="D224" s="98">
        <v>14</v>
      </c>
      <c r="E224" s="100" t="s">
        <v>253</v>
      </c>
      <c r="F224" s="100">
        <v>496.6</v>
      </c>
      <c r="G224" s="57">
        <v>132</v>
      </c>
      <c r="H224" s="47"/>
      <c r="I224" s="46" t="s">
        <v>39</v>
      </c>
      <c r="J224" s="48">
        <f t="shared" si="74"/>
        <v>1</v>
      </c>
      <c r="K224" s="49" t="s">
        <v>64</v>
      </c>
      <c r="L224" s="49" t="s">
        <v>7</v>
      </c>
      <c r="M224" s="58"/>
      <c r="N224" s="57"/>
      <c r="O224" s="57"/>
      <c r="P224" s="59"/>
      <c r="Q224" s="57"/>
      <c r="R224" s="57"/>
      <c r="S224" s="59"/>
      <c r="T224" s="53"/>
      <c r="U224" s="53"/>
      <c r="V224" s="53"/>
      <c r="W224" s="53"/>
      <c r="X224" s="53"/>
      <c r="Y224" s="53"/>
      <c r="Z224" s="53"/>
      <c r="AA224" s="53"/>
      <c r="AB224" s="53"/>
      <c r="AC224" s="53"/>
      <c r="AD224" s="53"/>
      <c r="AE224" s="53"/>
      <c r="AF224" s="53"/>
      <c r="AG224" s="53"/>
      <c r="AH224" s="53"/>
      <c r="AI224" s="53"/>
      <c r="AJ224" s="53"/>
      <c r="AK224" s="53"/>
      <c r="AL224" s="53"/>
      <c r="AM224" s="53"/>
      <c r="AN224" s="53"/>
      <c r="AO224" s="53"/>
      <c r="AP224" s="53"/>
      <c r="AQ224" s="53"/>
      <c r="AR224" s="53"/>
      <c r="AS224" s="53"/>
      <c r="AT224" s="53"/>
      <c r="AU224" s="53"/>
      <c r="AV224" s="53"/>
      <c r="AW224" s="53"/>
      <c r="AX224" s="53"/>
      <c r="AY224" s="53"/>
      <c r="AZ224" s="53"/>
      <c r="BA224" s="60">
        <f t="shared" si="75"/>
        <v>6952.4</v>
      </c>
      <c r="BB224" s="61">
        <f t="shared" si="76"/>
        <v>6952.4</v>
      </c>
      <c r="BC224" s="56" t="str">
        <f t="shared" si="77"/>
        <v>INR  Six Thousand Nine Hundred &amp; Fifty Two  and Paise Forty Only</v>
      </c>
      <c r="BD224" s="70">
        <v>435</v>
      </c>
      <c r="BE224" s="73">
        <f t="shared" si="70"/>
        <v>492.07</v>
      </c>
      <c r="BF224" s="73">
        <f t="shared" si="71"/>
        <v>6090</v>
      </c>
      <c r="BG224" s="73"/>
      <c r="BK224" s="15">
        <f t="shared" si="72"/>
        <v>561.75</v>
      </c>
      <c r="BL224" s="15">
        <f t="shared" si="63"/>
        <v>420.99</v>
      </c>
      <c r="BM224" s="15">
        <f t="shared" si="64"/>
        <v>561.75</v>
      </c>
      <c r="BO224" s="80">
        <v>439</v>
      </c>
      <c r="BP224" s="15">
        <f t="shared" si="56"/>
        <v>496.5968</v>
      </c>
      <c r="BQ224" s="95">
        <f t="shared" si="65"/>
        <v>496.6</v>
      </c>
      <c r="HR224" s="16"/>
      <c r="HS224" s="16"/>
      <c r="HT224" s="16"/>
      <c r="HU224" s="16"/>
      <c r="HV224" s="16"/>
    </row>
    <row r="225" spans="1:230" s="15" customFormat="1" ht="56.25" customHeight="1">
      <c r="A225" s="64">
        <v>213</v>
      </c>
      <c r="B225" s="85" t="s">
        <v>538</v>
      </c>
      <c r="C225" s="72" t="s">
        <v>281</v>
      </c>
      <c r="D225" s="98">
        <v>260</v>
      </c>
      <c r="E225" s="100" t="s">
        <v>253</v>
      </c>
      <c r="F225" s="100">
        <v>113.12</v>
      </c>
      <c r="G225" s="57">
        <v>163</v>
      </c>
      <c r="H225" s="47"/>
      <c r="I225" s="46" t="s">
        <v>39</v>
      </c>
      <c r="J225" s="48">
        <f t="shared" si="74"/>
        <v>1</v>
      </c>
      <c r="K225" s="49" t="s">
        <v>64</v>
      </c>
      <c r="L225" s="49" t="s">
        <v>7</v>
      </c>
      <c r="M225" s="58"/>
      <c r="N225" s="57"/>
      <c r="O225" s="57"/>
      <c r="P225" s="59"/>
      <c r="Q225" s="57"/>
      <c r="R225" s="57"/>
      <c r="S225" s="59"/>
      <c r="T225" s="53"/>
      <c r="U225" s="53"/>
      <c r="V225" s="53"/>
      <c r="W225" s="53"/>
      <c r="X225" s="53"/>
      <c r="Y225" s="53"/>
      <c r="Z225" s="53"/>
      <c r="AA225" s="53"/>
      <c r="AB225" s="53"/>
      <c r="AC225" s="53"/>
      <c r="AD225" s="53"/>
      <c r="AE225" s="53"/>
      <c r="AF225" s="53"/>
      <c r="AG225" s="53"/>
      <c r="AH225" s="53"/>
      <c r="AI225" s="53"/>
      <c r="AJ225" s="53"/>
      <c r="AK225" s="53"/>
      <c r="AL225" s="53"/>
      <c r="AM225" s="53"/>
      <c r="AN225" s="53"/>
      <c r="AO225" s="53"/>
      <c r="AP225" s="53"/>
      <c r="AQ225" s="53"/>
      <c r="AR225" s="53"/>
      <c r="AS225" s="53"/>
      <c r="AT225" s="53"/>
      <c r="AU225" s="53"/>
      <c r="AV225" s="53"/>
      <c r="AW225" s="53"/>
      <c r="AX225" s="53"/>
      <c r="AY225" s="53"/>
      <c r="AZ225" s="53"/>
      <c r="BA225" s="60">
        <f t="shared" si="75"/>
        <v>29411.2</v>
      </c>
      <c r="BB225" s="61">
        <f t="shared" si="76"/>
        <v>29411.2</v>
      </c>
      <c r="BC225" s="56" t="str">
        <f t="shared" si="77"/>
        <v>INR  Twenty Nine Thousand Four Hundred &amp; Eleven  and Paise Twenty Only</v>
      </c>
      <c r="BD225" s="70">
        <v>71699</v>
      </c>
      <c r="BE225" s="73">
        <f t="shared" si="70"/>
        <v>81105.91</v>
      </c>
      <c r="BF225" s="73">
        <f t="shared" si="71"/>
        <v>18641740</v>
      </c>
      <c r="BG225" s="73"/>
      <c r="BK225" s="15">
        <f t="shared" si="72"/>
        <v>127.96</v>
      </c>
      <c r="BL225" s="15">
        <f t="shared" si="63"/>
        <v>561.75</v>
      </c>
      <c r="BM225" s="15">
        <f t="shared" si="64"/>
        <v>127.96</v>
      </c>
      <c r="BO225" s="80">
        <v>100</v>
      </c>
      <c r="BP225" s="15">
        <f t="shared" si="56"/>
        <v>113.12</v>
      </c>
      <c r="BQ225" s="95">
        <f t="shared" si="65"/>
        <v>113.12</v>
      </c>
      <c r="HR225" s="16"/>
      <c r="HS225" s="16"/>
      <c r="HT225" s="16"/>
      <c r="HU225" s="16"/>
      <c r="HV225" s="16"/>
    </row>
    <row r="226" spans="1:230" s="15" customFormat="1" ht="36" customHeight="1">
      <c r="A226" s="64">
        <v>214</v>
      </c>
      <c r="B226" s="85" t="s">
        <v>539</v>
      </c>
      <c r="C226" s="72" t="s">
        <v>282</v>
      </c>
      <c r="D226" s="98">
        <v>6</v>
      </c>
      <c r="E226" s="100" t="s">
        <v>253</v>
      </c>
      <c r="F226" s="100">
        <v>63.35</v>
      </c>
      <c r="G226" s="57">
        <v>167</v>
      </c>
      <c r="H226" s="47"/>
      <c r="I226" s="46" t="s">
        <v>39</v>
      </c>
      <c r="J226" s="48">
        <f t="shared" si="74"/>
        <v>1</v>
      </c>
      <c r="K226" s="49" t="s">
        <v>64</v>
      </c>
      <c r="L226" s="49" t="s">
        <v>7</v>
      </c>
      <c r="M226" s="58"/>
      <c r="N226" s="57"/>
      <c r="O226" s="57"/>
      <c r="P226" s="59"/>
      <c r="Q226" s="57"/>
      <c r="R226" s="57"/>
      <c r="S226" s="59"/>
      <c r="T226" s="53"/>
      <c r="U226" s="53"/>
      <c r="V226" s="53"/>
      <c r="W226" s="53"/>
      <c r="X226" s="53"/>
      <c r="Y226" s="53"/>
      <c r="Z226" s="53"/>
      <c r="AA226" s="53"/>
      <c r="AB226" s="53"/>
      <c r="AC226" s="53"/>
      <c r="AD226" s="53"/>
      <c r="AE226" s="53"/>
      <c r="AF226" s="53"/>
      <c r="AG226" s="53"/>
      <c r="AH226" s="53"/>
      <c r="AI226" s="53"/>
      <c r="AJ226" s="53"/>
      <c r="AK226" s="53"/>
      <c r="AL226" s="53"/>
      <c r="AM226" s="53"/>
      <c r="AN226" s="53"/>
      <c r="AO226" s="53"/>
      <c r="AP226" s="53"/>
      <c r="AQ226" s="53"/>
      <c r="AR226" s="53"/>
      <c r="AS226" s="53"/>
      <c r="AT226" s="53"/>
      <c r="AU226" s="53"/>
      <c r="AV226" s="53"/>
      <c r="AW226" s="53"/>
      <c r="AX226" s="53"/>
      <c r="AY226" s="53"/>
      <c r="AZ226" s="53"/>
      <c r="BA226" s="60">
        <f t="shared" si="75"/>
        <v>380.1</v>
      </c>
      <c r="BB226" s="61">
        <f t="shared" si="76"/>
        <v>380.1</v>
      </c>
      <c r="BC226" s="56" t="str">
        <f t="shared" si="77"/>
        <v>INR  Three Hundred &amp; Eighty  and Paise Ten Only</v>
      </c>
      <c r="BD226" s="70">
        <v>72129</v>
      </c>
      <c r="BE226" s="73">
        <f t="shared" si="70"/>
        <v>81592.32</v>
      </c>
      <c r="BF226" s="73">
        <f t="shared" si="71"/>
        <v>432774</v>
      </c>
      <c r="BG226" s="73"/>
      <c r="BK226" s="15">
        <f t="shared" si="72"/>
        <v>71.66</v>
      </c>
      <c r="BL226" s="15">
        <f t="shared" si="63"/>
        <v>127.96</v>
      </c>
      <c r="BM226" s="15">
        <f t="shared" si="64"/>
        <v>71.66</v>
      </c>
      <c r="BO226" s="80">
        <v>56</v>
      </c>
      <c r="BP226" s="15">
        <f t="shared" si="56"/>
        <v>63.3472</v>
      </c>
      <c r="BQ226" s="95">
        <f t="shared" si="65"/>
        <v>63.35</v>
      </c>
      <c r="HR226" s="16"/>
      <c r="HS226" s="16"/>
      <c r="HT226" s="16"/>
      <c r="HU226" s="16"/>
      <c r="HV226" s="16"/>
    </row>
    <row r="227" spans="1:230" s="15" customFormat="1" ht="70.5" customHeight="1">
      <c r="A227" s="64">
        <v>215</v>
      </c>
      <c r="B227" s="87" t="s">
        <v>540</v>
      </c>
      <c r="C227" s="72" t="s">
        <v>283</v>
      </c>
      <c r="D227" s="98">
        <v>90</v>
      </c>
      <c r="E227" s="99" t="s">
        <v>254</v>
      </c>
      <c r="F227" s="100">
        <v>74.66</v>
      </c>
      <c r="G227" s="57"/>
      <c r="H227" s="47"/>
      <c r="I227" s="46" t="s">
        <v>39</v>
      </c>
      <c r="J227" s="48">
        <f t="shared" si="74"/>
        <v>1</v>
      </c>
      <c r="K227" s="49" t="s">
        <v>64</v>
      </c>
      <c r="L227" s="49" t="s">
        <v>7</v>
      </c>
      <c r="M227" s="58"/>
      <c r="N227" s="57"/>
      <c r="O227" s="57"/>
      <c r="P227" s="59"/>
      <c r="Q227" s="57"/>
      <c r="R227" s="57"/>
      <c r="S227" s="59"/>
      <c r="T227" s="53"/>
      <c r="U227" s="53"/>
      <c r="V227" s="53"/>
      <c r="W227" s="53"/>
      <c r="X227" s="53"/>
      <c r="Y227" s="53"/>
      <c r="Z227" s="53"/>
      <c r="AA227" s="53"/>
      <c r="AB227" s="53"/>
      <c r="AC227" s="53"/>
      <c r="AD227" s="53"/>
      <c r="AE227" s="53"/>
      <c r="AF227" s="53"/>
      <c r="AG227" s="53"/>
      <c r="AH227" s="53"/>
      <c r="AI227" s="53"/>
      <c r="AJ227" s="53"/>
      <c r="AK227" s="53"/>
      <c r="AL227" s="53"/>
      <c r="AM227" s="53"/>
      <c r="AN227" s="53"/>
      <c r="AO227" s="53"/>
      <c r="AP227" s="53"/>
      <c r="AQ227" s="53"/>
      <c r="AR227" s="53"/>
      <c r="AS227" s="53"/>
      <c r="AT227" s="53"/>
      <c r="AU227" s="53"/>
      <c r="AV227" s="53"/>
      <c r="AW227" s="53"/>
      <c r="AX227" s="53"/>
      <c r="AY227" s="53"/>
      <c r="AZ227" s="53"/>
      <c r="BA227" s="60">
        <f t="shared" si="75"/>
        <v>6719.4</v>
      </c>
      <c r="BB227" s="61">
        <f t="shared" si="76"/>
        <v>6719.4</v>
      </c>
      <c r="BC227" s="56" t="str">
        <f t="shared" si="77"/>
        <v>INR  Six Thousand Seven Hundred &amp; Nineteen  and Paise Forty Only</v>
      </c>
      <c r="BD227" s="70">
        <v>4243</v>
      </c>
      <c r="BE227" s="73">
        <f t="shared" si="70"/>
        <v>4799.68</v>
      </c>
      <c r="BF227" s="73">
        <f t="shared" si="71"/>
        <v>381870</v>
      </c>
      <c r="BG227" s="73"/>
      <c r="BK227" s="15">
        <f t="shared" si="72"/>
        <v>84.46</v>
      </c>
      <c r="BL227" s="15">
        <f t="shared" si="63"/>
        <v>71.66</v>
      </c>
      <c r="BM227" s="15">
        <f t="shared" si="64"/>
        <v>84.46</v>
      </c>
      <c r="BO227" s="80">
        <v>66</v>
      </c>
      <c r="BP227" s="15">
        <f t="shared" si="56"/>
        <v>74.6592</v>
      </c>
      <c r="BQ227" s="95">
        <f t="shared" si="65"/>
        <v>74.66</v>
      </c>
      <c r="HR227" s="16"/>
      <c r="HS227" s="16"/>
      <c r="HT227" s="16"/>
      <c r="HU227" s="16"/>
      <c r="HV227" s="16"/>
    </row>
    <row r="228" spans="1:230" s="15" customFormat="1" ht="48" customHeight="1">
      <c r="A228" s="64">
        <v>216</v>
      </c>
      <c r="B228" s="85" t="s">
        <v>541</v>
      </c>
      <c r="C228" s="72" t="s">
        <v>284</v>
      </c>
      <c r="D228" s="98">
        <v>30</v>
      </c>
      <c r="E228" s="100" t="s">
        <v>253</v>
      </c>
      <c r="F228" s="100">
        <v>54.3</v>
      </c>
      <c r="G228" s="57"/>
      <c r="H228" s="47"/>
      <c r="I228" s="46" t="s">
        <v>39</v>
      </c>
      <c r="J228" s="48">
        <f aca="true" t="shared" si="78" ref="J228:J258">IF(I228="Less(-)",-1,1)</f>
        <v>1</v>
      </c>
      <c r="K228" s="49" t="s">
        <v>64</v>
      </c>
      <c r="L228" s="49" t="s">
        <v>7</v>
      </c>
      <c r="M228" s="58"/>
      <c r="N228" s="57"/>
      <c r="O228" s="57"/>
      <c r="P228" s="59"/>
      <c r="Q228" s="57"/>
      <c r="R228" s="57"/>
      <c r="S228" s="59"/>
      <c r="T228" s="53"/>
      <c r="U228" s="53"/>
      <c r="V228" s="53"/>
      <c r="W228" s="53"/>
      <c r="X228" s="53"/>
      <c r="Y228" s="53"/>
      <c r="Z228" s="53"/>
      <c r="AA228" s="53"/>
      <c r="AB228" s="53"/>
      <c r="AC228" s="53"/>
      <c r="AD228" s="53"/>
      <c r="AE228" s="53"/>
      <c r="AF228" s="53"/>
      <c r="AG228" s="53"/>
      <c r="AH228" s="53"/>
      <c r="AI228" s="53"/>
      <c r="AJ228" s="53"/>
      <c r="AK228" s="53"/>
      <c r="AL228" s="53"/>
      <c r="AM228" s="53"/>
      <c r="AN228" s="53"/>
      <c r="AO228" s="53"/>
      <c r="AP228" s="53"/>
      <c r="AQ228" s="53"/>
      <c r="AR228" s="53"/>
      <c r="AS228" s="53"/>
      <c r="AT228" s="53"/>
      <c r="AU228" s="53"/>
      <c r="AV228" s="53"/>
      <c r="AW228" s="53"/>
      <c r="AX228" s="53"/>
      <c r="AY228" s="53"/>
      <c r="AZ228" s="53"/>
      <c r="BA228" s="60">
        <f aca="true" t="shared" si="79" ref="BA228:BA258">total_amount_ba($B$2,$D$2,D228,F228,J228,K228,M228)</f>
        <v>1629</v>
      </c>
      <c r="BB228" s="61">
        <f aca="true" t="shared" si="80" ref="BB228:BB258">BA228+SUM(N228:AZ228)</f>
        <v>1629</v>
      </c>
      <c r="BC228" s="56" t="str">
        <f aca="true" t="shared" si="81" ref="BC228:BC258">SpellNumber(L228,BB228)</f>
        <v>INR  One Thousand Six Hundred &amp; Twenty Nine  Only</v>
      </c>
      <c r="BD228" s="70">
        <v>4466</v>
      </c>
      <c r="BE228" s="73">
        <f t="shared" si="70"/>
        <v>5051.94</v>
      </c>
      <c r="BF228" s="73">
        <f t="shared" si="71"/>
        <v>133980</v>
      </c>
      <c r="BG228" s="73"/>
      <c r="BK228" s="15">
        <f t="shared" si="72"/>
        <v>61.42</v>
      </c>
      <c r="BL228" s="15">
        <f t="shared" si="63"/>
        <v>84.46</v>
      </c>
      <c r="BM228" s="15">
        <f t="shared" si="64"/>
        <v>61.42</v>
      </c>
      <c r="BO228" s="80">
        <v>48</v>
      </c>
      <c r="BP228" s="15">
        <f t="shared" si="56"/>
        <v>54.2976</v>
      </c>
      <c r="BQ228" s="95">
        <f t="shared" si="65"/>
        <v>54.3</v>
      </c>
      <c r="HR228" s="16"/>
      <c r="HS228" s="16"/>
      <c r="HT228" s="16"/>
      <c r="HU228" s="16"/>
      <c r="HV228" s="16"/>
    </row>
    <row r="229" spans="1:230" s="15" customFormat="1" ht="142.5" customHeight="1">
      <c r="A229" s="64">
        <v>217</v>
      </c>
      <c r="B229" s="85" t="s">
        <v>542</v>
      </c>
      <c r="C229" s="72" t="s">
        <v>285</v>
      </c>
      <c r="D229" s="98">
        <v>15</v>
      </c>
      <c r="E229" s="99" t="s">
        <v>254</v>
      </c>
      <c r="F229" s="100">
        <v>816.73</v>
      </c>
      <c r="G229" s="57"/>
      <c r="H229" s="47"/>
      <c r="I229" s="46" t="s">
        <v>39</v>
      </c>
      <c r="J229" s="48">
        <f t="shared" si="78"/>
        <v>1</v>
      </c>
      <c r="K229" s="49" t="s">
        <v>64</v>
      </c>
      <c r="L229" s="49" t="s">
        <v>7</v>
      </c>
      <c r="M229" s="58"/>
      <c r="N229" s="57"/>
      <c r="O229" s="57"/>
      <c r="P229" s="59"/>
      <c r="Q229" s="57"/>
      <c r="R229" s="57"/>
      <c r="S229" s="59"/>
      <c r="T229" s="53"/>
      <c r="U229" s="53"/>
      <c r="V229" s="53"/>
      <c r="W229" s="53"/>
      <c r="X229" s="53"/>
      <c r="Y229" s="53"/>
      <c r="Z229" s="53"/>
      <c r="AA229" s="53"/>
      <c r="AB229" s="53"/>
      <c r="AC229" s="53"/>
      <c r="AD229" s="53"/>
      <c r="AE229" s="53"/>
      <c r="AF229" s="53"/>
      <c r="AG229" s="53"/>
      <c r="AH229" s="53"/>
      <c r="AI229" s="53"/>
      <c r="AJ229" s="53"/>
      <c r="AK229" s="53"/>
      <c r="AL229" s="53"/>
      <c r="AM229" s="53"/>
      <c r="AN229" s="53"/>
      <c r="AO229" s="53"/>
      <c r="AP229" s="53"/>
      <c r="AQ229" s="53"/>
      <c r="AR229" s="53"/>
      <c r="AS229" s="53"/>
      <c r="AT229" s="53"/>
      <c r="AU229" s="53"/>
      <c r="AV229" s="53"/>
      <c r="AW229" s="53"/>
      <c r="AX229" s="53"/>
      <c r="AY229" s="53"/>
      <c r="AZ229" s="53"/>
      <c r="BA229" s="60">
        <f t="shared" si="79"/>
        <v>12250.95</v>
      </c>
      <c r="BB229" s="61">
        <f t="shared" si="80"/>
        <v>12250.95</v>
      </c>
      <c r="BC229" s="56" t="str">
        <f t="shared" si="81"/>
        <v>INR  Twelve Thousand Two Hundred &amp; Fifty  and Paise Ninety Five Only</v>
      </c>
      <c r="BD229" s="70">
        <v>4799</v>
      </c>
      <c r="BE229" s="73">
        <f t="shared" si="70"/>
        <v>5428.63</v>
      </c>
      <c r="BF229" s="73">
        <f t="shared" si="71"/>
        <v>71985</v>
      </c>
      <c r="BG229" s="73"/>
      <c r="BK229" s="15">
        <f t="shared" si="72"/>
        <v>923.88</v>
      </c>
      <c r="BL229" s="15">
        <f t="shared" si="63"/>
        <v>61.42</v>
      </c>
      <c r="BM229" s="15">
        <f t="shared" si="64"/>
        <v>923.88</v>
      </c>
      <c r="BO229" s="80">
        <v>722</v>
      </c>
      <c r="BP229" s="15">
        <f t="shared" si="56"/>
        <v>816.7264</v>
      </c>
      <c r="BQ229" s="95">
        <f t="shared" si="65"/>
        <v>816.73</v>
      </c>
      <c r="HR229" s="16"/>
      <c r="HS229" s="16"/>
      <c r="HT229" s="16"/>
      <c r="HU229" s="16"/>
      <c r="HV229" s="16"/>
    </row>
    <row r="230" spans="1:230" s="15" customFormat="1" ht="131.25" customHeight="1">
      <c r="A230" s="64">
        <v>218</v>
      </c>
      <c r="B230" s="85" t="s">
        <v>543</v>
      </c>
      <c r="C230" s="72" t="s">
        <v>286</v>
      </c>
      <c r="D230" s="98">
        <v>15</v>
      </c>
      <c r="E230" s="99" t="s">
        <v>253</v>
      </c>
      <c r="F230" s="100">
        <v>518.09</v>
      </c>
      <c r="G230" s="57"/>
      <c r="H230" s="47"/>
      <c r="I230" s="46" t="s">
        <v>39</v>
      </c>
      <c r="J230" s="48">
        <f t="shared" si="78"/>
        <v>1</v>
      </c>
      <c r="K230" s="49" t="s">
        <v>64</v>
      </c>
      <c r="L230" s="49" t="s">
        <v>7</v>
      </c>
      <c r="M230" s="58"/>
      <c r="N230" s="57"/>
      <c r="O230" s="57"/>
      <c r="P230" s="59"/>
      <c r="Q230" s="57"/>
      <c r="R230" s="57"/>
      <c r="S230" s="59"/>
      <c r="T230" s="53"/>
      <c r="U230" s="53"/>
      <c r="V230" s="53"/>
      <c r="W230" s="53"/>
      <c r="X230" s="53"/>
      <c r="Y230" s="53"/>
      <c r="Z230" s="53"/>
      <c r="AA230" s="53"/>
      <c r="AB230" s="53"/>
      <c r="AC230" s="53"/>
      <c r="AD230" s="53"/>
      <c r="AE230" s="53"/>
      <c r="AF230" s="53"/>
      <c r="AG230" s="53"/>
      <c r="AH230" s="53"/>
      <c r="AI230" s="53"/>
      <c r="AJ230" s="53"/>
      <c r="AK230" s="53"/>
      <c r="AL230" s="53"/>
      <c r="AM230" s="53"/>
      <c r="AN230" s="53"/>
      <c r="AO230" s="53"/>
      <c r="AP230" s="53"/>
      <c r="AQ230" s="53"/>
      <c r="AR230" s="53"/>
      <c r="AS230" s="53"/>
      <c r="AT230" s="53"/>
      <c r="AU230" s="53"/>
      <c r="AV230" s="53"/>
      <c r="AW230" s="53"/>
      <c r="AX230" s="53"/>
      <c r="AY230" s="53"/>
      <c r="AZ230" s="53"/>
      <c r="BA230" s="60">
        <f t="shared" si="79"/>
        <v>7771.35</v>
      </c>
      <c r="BB230" s="61">
        <f t="shared" si="80"/>
        <v>7771.35</v>
      </c>
      <c r="BC230" s="56" t="str">
        <f t="shared" si="81"/>
        <v>INR  Seven Thousand Seven Hundred &amp; Seventy One  and Paise Thirty Five Only</v>
      </c>
      <c r="BD230" s="70">
        <v>4910</v>
      </c>
      <c r="BE230" s="73">
        <f t="shared" si="70"/>
        <v>5554.19</v>
      </c>
      <c r="BF230" s="73">
        <f t="shared" si="71"/>
        <v>73650</v>
      </c>
      <c r="BG230" s="73"/>
      <c r="BK230" s="15">
        <f t="shared" si="72"/>
        <v>586.06</v>
      </c>
      <c r="BL230" s="15">
        <f t="shared" si="63"/>
        <v>923.88</v>
      </c>
      <c r="BM230" s="15">
        <f t="shared" si="64"/>
        <v>586.06</v>
      </c>
      <c r="BO230" s="80">
        <v>458</v>
      </c>
      <c r="BP230" s="15">
        <f t="shared" si="56"/>
        <v>518.0896</v>
      </c>
      <c r="BQ230" s="95">
        <f t="shared" si="65"/>
        <v>518.09</v>
      </c>
      <c r="HR230" s="16"/>
      <c r="HS230" s="16"/>
      <c r="HT230" s="16"/>
      <c r="HU230" s="16"/>
      <c r="HV230" s="16"/>
    </row>
    <row r="231" spans="1:230" s="15" customFormat="1" ht="78.75" customHeight="1">
      <c r="A231" s="64">
        <v>219</v>
      </c>
      <c r="B231" s="85" t="s">
        <v>544</v>
      </c>
      <c r="C231" s="72" t="s">
        <v>287</v>
      </c>
      <c r="D231" s="98">
        <v>4</v>
      </c>
      <c r="E231" s="99" t="s">
        <v>254</v>
      </c>
      <c r="F231" s="100">
        <v>1548.61</v>
      </c>
      <c r="G231" s="57"/>
      <c r="H231" s="47"/>
      <c r="I231" s="46" t="s">
        <v>39</v>
      </c>
      <c r="J231" s="48">
        <f t="shared" si="78"/>
        <v>1</v>
      </c>
      <c r="K231" s="49" t="s">
        <v>64</v>
      </c>
      <c r="L231" s="49" t="s">
        <v>7</v>
      </c>
      <c r="M231" s="58"/>
      <c r="N231" s="57"/>
      <c r="O231" s="57"/>
      <c r="P231" s="59"/>
      <c r="Q231" s="57"/>
      <c r="R231" s="57"/>
      <c r="S231" s="59"/>
      <c r="T231" s="53"/>
      <c r="U231" s="53"/>
      <c r="V231" s="53"/>
      <c r="W231" s="53"/>
      <c r="X231" s="53"/>
      <c r="Y231" s="53"/>
      <c r="Z231" s="53"/>
      <c r="AA231" s="53"/>
      <c r="AB231" s="53"/>
      <c r="AC231" s="53"/>
      <c r="AD231" s="53"/>
      <c r="AE231" s="53"/>
      <c r="AF231" s="53"/>
      <c r="AG231" s="53"/>
      <c r="AH231" s="53"/>
      <c r="AI231" s="53"/>
      <c r="AJ231" s="53"/>
      <c r="AK231" s="53"/>
      <c r="AL231" s="53"/>
      <c r="AM231" s="53"/>
      <c r="AN231" s="53"/>
      <c r="AO231" s="53"/>
      <c r="AP231" s="53"/>
      <c r="AQ231" s="53"/>
      <c r="AR231" s="53"/>
      <c r="AS231" s="53"/>
      <c r="AT231" s="53"/>
      <c r="AU231" s="53"/>
      <c r="AV231" s="53"/>
      <c r="AW231" s="53"/>
      <c r="AX231" s="53"/>
      <c r="AY231" s="53"/>
      <c r="AZ231" s="53"/>
      <c r="BA231" s="60">
        <f t="shared" si="79"/>
        <v>6194.44</v>
      </c>
      <c r="BB231" s="61">
        <f t="shared" si="80"/>
        <v>6194.44</v>
      </c>
      <c r="BC231" s="56" t="str">
        <f t="shared" si="81"/>
        <v>INR  Six Thousand One Hundred &amp; Ninety Four  and Paise Forty Four Only</v>
      </c>
      <c r="BD231" s="70">
        <v>592</v>
      </c>
      <c r="BE231" s="73">
        <f t="shared" si="70"/>
        <v>669.67</v>
      </c>
      <c r="BF231" s="73">
        <f t="shared" si="71"/>
        <v>2368</v>
      </c>
      <c r="BG231" s="73"/>
      <c r="BK231" s="15">
        <f t="shared" si="72"/>
        <v>1751.79</v>
      </c>
      <c r="BL231" s="15">
        <f t="shared" si="63"/>
        <v>586.06</v>
      </c>
      <c r="BM231" s="15">
        <f t="shared" si="64"/>
        <v>1751.79</v>
      </c>
      <c r="BO231" s="80">
        <v>1369</v>
      </c>
      <c r="BP231" s="15">
        <f t="shared" si="56"/>
        <v>1548.6128</v>
      </c>
      <c r="BQ231" s="95">
        <f t="shared" si="65"/>
        <v>1548.61</v>
      </c>
      <c r="HR231" s="16"/>
      <c r="HS231" s="16"/>
      <c r="HT231" s="16"/>
      <c r="HU231" s="16"/>
      <c r="HV231" s="16"/>
    </row>
    <row r="232" spans="1:230" s="15" customFormat="1" ht="45.75" customHeight="1">
      <c r="A232" s="64">
        <v>220</v>
      </c>
      <c r="B232" s="84" t="s">
        <v>545</v>
      </c>
      <c r="C232" s="72" t="s">
        <v>288</v>
      </c>
      <c r="D232" s="98">
        <v>100</v>
      </c>
      <c r="E232" s="99" t="s">
        <v>553</v>
      </c>
      <c r="F232" s="100">
        <v>4.52</v>
      </c>
      <c r="G232" s="57"/>
      <c r="H232" s="47"/>
      <c r="I232" s="46" t="s">
        <v>39</v>
      </c>
      <c r="J232" s="48">
        <f t="shared" si="78"/>
        <v>1</v>
      </c>
      <c r="K232" s="49" t="s">
        <v>64</v>
      </c>
      <c r="L232" s="49" t="s">
        <v>7</v>
      </c>
      <c r="M232" s="58"/>
      <c r="N232" s="57"/>
      <c r="O232" s="57"/>
      <c r="P232" s="59"/>
      <c r="Q232" s="57"/>
      <c r="R232" s="57"/>
      <c r="S232" s="59"/>
      <c r="T232" s="53"/>
      <c r="U232" s="53"/>
      <c r="V232" s="53"/>
      <c r="W232" s="53"/>
      <c r="X232" s="53"/>
      <c r="Y232" s="53"/>
      <c r="Z232" s="53"/>
      <c r="AA232" s="53"/>
      <c r="AB232" s="53"/>
      <c r="AC232" s="53"/>
      <c r="AD232" s="53"/>
      <c r="AE232" s="53"/>
      <c r="AF232" s="53"/>
      <c r="AG232" s="53"/>
      <c r="AH232" s="53"/>
      <c r="AI232" s="53"/>
      <c r="AJ232" s="53"/>
      <c r="AK232" s="53"/>
      <c r="AL232" s="53"/>
      <c r="AM232" s="53"/>
      <c r="AN232" s="53"/>
      <c r="AO232" s="53"/>
      <c r="AP232" s="53"/>
      <c r="AQ232" s="53"/>
      <c r="AR232" s="53"/>
      <c r="AS232" s="53"/>
      <c r="AT232" s="53"/>
      <c r="AU232" s="53"/>
      <c r="AV232" s="53"/>
      <c r="AW232" s="53"/>
      <c r="AX232" s="53"/>
      <c r="AY232" s="53"/>
      <c r="AZ232" s="53"/>
      <c r="BA232" s="60">
        <f t="shared" si="79"/>
        <v>452</v>
      </c>
      <c r="BB232" s="61">
        <f t="shared" si="80"/>
        <v>452</v>
      </c>
      <c r="BC232" s="56" t="str">
        <f t="shared" si="81"/>
        <v>INR  Four Hundred &amp; Fifty Two  Only</v>
      </c>
      <c r="BD232" s="70">
        <v>604</v>
      </c>
      <c r="BE232" s="73">
        <f t="shared" si="70"/>
        <v>683.24</v>
      </c>
      <c r="BF232" s="73">
        <f t="shared" si="71"/>
        <v>60400</v>
      </c>
      <c r="BG232" s="73"/>
      <c r="BK232" s="15">
        <f t="shared" si="72"/>
        <v>5.11</v>
      </c>
      <c r="BL232" s="15">
        <f t="shared" si="63"/>
        <v>1751.79</v>
      </c>
      <c r="BM232" s="15">
        <f t="shared" si="64"/>
        <v>5.11</v>
      </c>
      <c r="BO232" s="80">
        <v>4</v>
      </c>
      <c r="BP232" s="15">
        <f t="shared" si="56"/>
        <v>4.5248</v>
      </c>
      <c r="BQ232" s="95">
        <f t="shared" si="65"/>
        <v>4.52</v>
      </c>
      <c r="HR232" s="16"/>
      <c r="HS232" s="16"/>
      <c r="HT232" s="16"/>
      <c r="HU232" s="16"/>
      <c r="HV232" s="16"/>
    </row>
    <row r="233" spans="1:230" s="15" customFormat="1" ht="78" customHeight="1">
      <c r="A233" s="64">
        <v>221</v>
      </c>
      <c r="B233" s="84" t="s">
        <v>546</v>
      </c>
      <c r="C233" s="72" t="s">
        <v>289</v>
      </c>
      <c r="D233" s="98">
        <v>2</v>
      </c>
      <c r="E233" s="104" t="s">
        <v>252</v>
      </c>
      <c r="F233" s="110">
        <v>176.47</v>
      </c>
      <c r="G233" s="57"/>
      <c r="H233" s="47"/>
      <c r="I233" s="46" t="s">
        <v>39</v>
      </c>
      <c r="J233" s="48">
        <f t="shared" si="78"/>
        <v>1</v>
      </c>
      <c r="K233" s="49" t="s">
        <v>64</v>
      </c>
      <c r="L233" s="49" t="s">
        <v>7</v>
      </c>
      <c r="M233" s="58"/>
      <c r="N233" s="57"/>
      <c r="O233" s="57"/>
      <c r="P233" s="59"/>
      <c r="Q233" s="57"/>
      <c r="R233" s="57"/>
      <c r="S233" s="59"/>
      <c r="T233" s="53"/>
      <c r="U233" s="53"/>
      <c r="V233" s="53"/>
      <c r="W233" s="53"/>
      <c r="X233" s="53"/>
      <c r="Y233" s="53"/>
      <c r="Z233" s="53"/>
      <c r="AA233" s="53"/>
      <c r="AB233" s="53"/>
      <c r="AC233" s="53"/>
      <c r="AD233" s="53"/>
      <c r="AE233" s="53"/>
      <c r="AF233" s="53"/>
      <c r="AG233" s="53"/>
      <c r="AH233" s="53"/>
      <c r="AI233" s="53"/>
      <c r="AJ233" s="53"/>
      <c r="AK233" s="53"/>
      <c r="AL233" s="53"/>
      <c r="AM233" s="53"/>
      <c r="AN233" s="53"/>
      <c r="AO233" s="53"/>
      <c r="AP233" s="53"/>
      <c r="AQ233" s="53"/>
      <c r="AR233" s="53"/>
      <c r="AS233" s="53"/>
      <c r="AT233" s="53"/>
      <c r="AU233" s="53"/>
      <c r="AV233" s="53"/>
      <c r="AW233" s="53"/>
      <c r="AX233" s="53"/>
      <c r="AY233" s="53"/>
      <c r="AZ233" s="53"/>
      <c r="BA233" s="60">
        <f t="shared" si="79"/>
        <v>352.94</v>
      </c>
      <c r="BB233" s="61">
        <f t="shared" si="80"/>
        <v>352.94</v>
      </c>
      <c r="BC233" s="56" t="str">
        <f t="shared" si="81"/>
        <v>INR  Three Hundred &amp; Fifty Two  and Paise Ninety Four Only</v>
      </c>
      <c r="BD233" s="70">
        <v>616</v>
      </c>
      <c r="BE233" s="73">
        <f t="shared" si="70"/>
        <v>696.82</v>
      </c>
      <c r="BF233" s="73">
        <f t="shared" si="71"/>
        <v>1232</v>
      </c>
      <c r="BG233" s="73"/>
      <c r="BK233" s="15">
        <f t="shared" si="72"/>
        <v>199.62</v>
      </c>
      <c r="BL233" s="15">
        <f t="shared" si="63"/>
        <v>5.11</v>
      </c>
      <c r="BM233" s="15">
        <f t="shared" si="64"/>
        <v>199.62</v>
      </c>
      <c r="BO233" s="92">
        <v>156</v>
      </c>
      <c r="BP233" s="15">
        <f t="shared" si="56"/>
        <v>176.4672</v>
      </c>
      <c r="BQ233" s="95">
        <f t="shared" si="65"/>
        <v>176.47</v>
      </c>
      <c r="HR233" s="16"/>
      <c r="HS233" s="16"/>
      <c r="HT233" s="16"/>
      <c r="HU233" s="16"/>
      <c r="HV233" s="16"/>
    </row>
    <row r="234" spans="1:230" s="15" customFormat="1" ht="75" customHeight="1">
      <c r="A234" s="64">
        <v>222</v>
      </c>
      <c r="B234" s="84" t="s">
        <v>547</v>
      </c>
      <c r="C234" s="72" t="s">
        <v>290</v>
      </c>
      <c r="D234" s="98">
        <v>30</v>
      </c>
      <c r="E234" s="104" t="s">
        <v>252</v>
      </c>
      <c r="F234" s="110">
        <v>219.45</v>
      </c>
      <c r="G234" s="57"/>
      <c r="H234" s="47"/>
      <c r="I234" s="46" t="s">
        <v>39</v>
      </c>
      <c r="J234" s="48">
        <f t="shared" si="78"/>
        <v>1</v>
      </c>
      <c r="K234" s="49" t="s">
        <v>64</v>
      </c>
      <c r="L234" s="49" t="s">
        <v>7</v>
      </c>
      <c r="M234" s="58"/>
      <c r="N234" s="57"/>
      <c r="O234" s="57"/>
      <c r="P234" s="59"/>
      <c r="Q234" s="57"/>
      <c r="R234" s="57"/>
      <c r="S234" s="59"/>
      <c r="T234" s="53"/>
      <c r="U234" s="53"/>
      <c r="V234" s="53"/>
      <c r="W234" s="53"/>
      <c r="X234" s="53"/>
      <c r="Y234" s="53"/>
      <c r="Z234" s="53"/>
      <c r="AA234" s="53"/>
      <c r="AB234" s="53"/>
      <c r="AC234" s="53"/>
      <c r="AD234" s="53"/>
      <c r="AE234" s="53"/>
      <c r="AF234" s="53"/>
      <c r="AG234" s="53"/>
      <c r="AH234" s="53"/>
      <c r="AI234" s="53"/>
      <c r="AJ234" s="53"/>
      <c r="AK234" s="53"/>
      <c r="AL234" s="53"/>
      <c r="AM234" s="53"/>
      <c r="AN234" s="53"/>
      <c r="AO234" s="53"/>
      <c r="AP234" s="53"/>
      <c r="AQ234" s="53"/>
      <c r="AR234" s="53"/>
      <c r="AS234" s="53"/>
      <c r="AT234" s="53"/>
      <c r="AU234" s="53"/>
      <c r="AV234" s="53"/>
      <c r="AW234" s="53"/>
      <c r="AX234" s="53"/>
      <c r="AY234" s="53"/>
      <c r="AZ234" s="53"/>
      <c r="BA234" s="60">
        <f t="shared" si="79"/>
        <v>6583.5</v>
      </c>
      <c r="BB234" s="61">
        <f t="shared" si="80"/>
        <v>6583.5</v>
      </c>
      <c r="BC234" s="56" t="str">
        <f t="shared" si="81"/>
        <v>INR  Six Thousand Five Hundred &amp; Eighty Three  and Paise Fifty Only</v>
      </c>
      <c r="BD234" s="70">
        <v>628</v>
      </c>
      <c r="BE234" s="73">
        <f t="shared" si="70"/>
        <v>710.39</v>
      </c>
      <c r="BF234" s="73">
        <f t="shared" si="71"/>
        <v>18840</v>
      </c>
      <c r="BG234" s="73"/>
      <c r="BK234" s="15">
        <f t="shared" si="72"/>
        <v>248.24</v>
      </c>
      <c r="BL234" s="15">
        <f t="shared" si="63"/>
        <v>199.62</v>
      </c>
      <c r="BM234" s="15">
        <f t="shared" si="64"/>
        <v>248.24</v>
      </c>
      <c r="BO234" s="92">
        <v>194</v>
      </c>
      <c r="BP234" s="15">
        <f t="shared" si="56"/>
        <v>219.4528</v>
      </c>
      <c r="BQ234" s="95">
        <f t="shared" si="65"/>
        <v>219.45</v>
      </c>
      <c r="HR234" s="16"/>
      <c r="HS234" s="16"/>
      <c r="HT234" s="16"/>
      <c r="HU234" s="16"/>
      <c r="HV234" s="16"/>
    </row>
    <row r="235" spans="1:230" s="15" customFormat="1" ht="33" customHeight="1">
      <c r="A235" s="64">
        <v>223</v>
      </c>
      <c r="B235" s="85" t="s">
        <v>548</v>
      </c>
      <c r="C235" s="72" t="s">
        <v>291</v>
      </c>
      <c r="D235" s="98">
        <v>20</v>
      </c>
      <c r="E235" s="99" t="s">
        <v>252</v>
      </c>
      <c r="F235" s="106">
        <v>373.3</v>
      </c>
      <c r="G235" s="57">
        <v>104</v>
      </c>
      <c r="H235" s="47"/>
      <c r="I235" s="46" t="s">
        <v>39</v>
      </c>
      <c r="J235" s="48">
        <f t="shared" si="78"/>
        <v>1</v>
      </c>
      <c r="K235" s="49" t="s">
        <v>64</v>
      </c>
      <c r="L235" s="49" t="s">
        <v>7</v>
      </c>
      <c r="M235" s="58"/>
      <c r="N235" s="57"/>
      <c r="O235" s="57"/>
      <c r="P235" s="59"/>
      <c r="Q235" s="57"/>
      <c r="R235" s="57"/>
      <c r="S235" s="59"/>
      <c r="T235" s="53"/>
      <c r="U235" s="53"/>
      <c r="V235" s="53"/>
      <c r="W235" s="53"/>
      <c r="X235" s="53"/>
      <c r="Y235" s="53"/>
      <c r="Z235" s="53"/>
      <c r="AA235" s="53"/>
      <c r="AB235" s="53"/>
      <c r="AC235" s="53"/>
      <c r="AD235" s="53"/>
      <c r="AE235" s="53"/>
      <c r="AF235" s="53"/>
      <c r="AG235" s="53"/>
      <c r="AH235" s="53"/>
      <c r="AI235" s="53"/>
      <c r="AJ235" s="53"/>
      <c r="AK235" s="53"/>
      <c r="AL235" s="53"/>
      <c r="AM235" s="53"/>
      <c r="AN235" s="53"/>
      <c r="AO235" s="53"/>
      <c r="AP235" s="53"/>
      <c r="AQ235" s="53"/>
      <c r="AR235" s="53"/>
      <c r="AS235" s="53"/>
      <c r="AT235" s="53"/>
      <c r="AU235" s="53"/>
      <c r="AV235" s="53"/>
      <c r="AW235" s="53"/>
      <c r="AX235" s="53"/>
      <c r="AY235" s="53"/>
      <c r="AZ235" s="53"/>
      <c r="BA235" s="60">
        <f t="shared" si="79"/>
        <v>7466</v>
      </c>
      <c r="BB235" s="61">
        <f t="shared" si="80"/>
        <v>7466</v>
      </c>
      <c r="BC235" s="56" t="str">
        <f t="shared" si="81"/>
        <v>INR  Seven Thousand Four Hundred &amp; Sixty Six  Only</v>
      </c>
      <c r="BD235" s="70">
        <v>640</v>
      </c>
      <c r="BE235" s="73">
        <f t="shared" si="70"/>
        <v>723.97</v>
      </c>
      <c r="BF235" s="73">
        <f t="shared" si="71"/>
        <v>12800</v>
      </c>
      <c r="BG235" s="73"/>
      <c r="BK235" s="15">
        <f t="shared" si="72"/>
        <v>422.28</v>
      </c>
      <c r="BL235" s="15">
        <f t="shared" si="63"/>
        <v>248.24</v>
      </c>
      <c r="BM235" s="15">
        <f t="shared" si="64"/>
        <v>422.28</v>
      </c>
      <c r="BO235" s="89">
        <v>330</v>
      </c>
      <c r="BP235" s="15">
        <f t="shared" si="56"/>
        <v>373.296</v>
      </c>
      <c r="BQ235" s="95">
        <f t="shared" si="65"/>
        <v>373.3</v>
      </c>
      <c r="HR235" s="16"/>
      <c r="HS235" s="16"/>
      <c r="HT235" s="16"/>
      <c r="HU235" s="16"/>
      <c r="HV235" s="16"/>
    </row>
    <row r="236" spans="1:230" s="15" customFormat="1" ht="63.75" customHeight="1">
      <c r="A236" s="64">
        <v>224</v>
      </c>
      <c r="B236" s="85" t="s">
        <v>549</v>
      </c>
      <c r="C236" s="72" t="s">
        <v>292</v>
      </c>
      <c r="D236" s="98">
        <v>8</v>
      </c>
      <c r="E236" s="99" t="s">
        <v>254</v>
      </c>
      <c r="F236" s="106">
        <v>169.68</v>
      </c>
      <c r="G236" s="57"/>
      <c r="H236" s="47"/>
      <c r="I236" s="46" t="s">
        <v>39</v>
      </c>
      <c r="J236" s="48">
        <f t="shared" si="78"/>
        <v>1</v>
      </c>
      <c r="K236" s="49" t="s">
        <v>64</v>
      </c>
      <c r="L236" s="49" t="s">
        <v>7</v>
      </c>
      <c r="M236" s="58"/>
      <c r="N236" s="57"/>
      <c r="O236" s="57"/>
      <c r="P236" s="59"/>
      <c r="Q236" s="57"/>
      <c r="R236" s="57"/>
      <c r="S236" s="59"/>
      <c r="T236" s="53"/>
      <c r="U236" s="53"/>
      <c r="V236" s="53"/>
      <c r="W236" s="53"/>
      <c r="X236" s="53"/>
      <c r="Y236" s="53"/>
      <c r="Z236" s="53"/>
      <c r="AA236" s="53"/>
      <c r="AB236" s="53"/>
      <c r="AC236" s="53"/>
      <c r="AD236" s="53"/>
      <c r="AE236" s="53"/>
      <c r="AF236" s="53"/>
      <c r="AG236" s="53"/>
      <c r="AH236" s="53"/>
      <c r="AI236" s="53"/>
      <c r="AJ236" s="53"/>
      <c r="AK236" s="53"/>
      <c r="AL236" s="53"/>
      <c r="AM236" s="53"/>
      <c r="AN236" s="53"/>
      <c r="AO236" s="53"/>
      <c r="AP236" s="53"/>
      <c r="AQ236" s="53"/>
      <c r="AR236" s="53"/>
      <c r="AS236" s="53"/>
      <c r="AT236" s="53"/>
      <c r="AU236" s="53"/>
      <c r="AV236" s="53"/>
      <c r="AW236" s="53"/>
      <c r="AX236" s="53"/>
      <c r="AY236" s="53"/>
      <c r="AZ236" s="53"/>
      <c r="BA236" s="60">
        <f t="shared" si="79"/>
        <v>1357.44</v>
      </c>
      <c r="BB236" s="61">
        <f t="shared" si="80"/>
        <v>1357.44</v>
      </c>
      <c r="BC236" s="56" t="str">
        <f t="shared" si="81"/>
        <v>INR  One Thousand Three Hundred &amp; Fifty Seven  and Paise Forty Four Only</v>
      </c>
      <c r="BD236" s="70">
        <v>175</v>
      </c>
      <c r="BE236" s="73">
        <f t="shared" si="70"/>
        <v>197.96</v>
      </c>
      <c r="BF236" s="73">
        <f t="shared" si="71"/>
        <v>1400</v>
      </c>
      <c r="BG236" s="73"/>
      <c r="BK236" s="15">
        <f t="shared" si="72"/>
        <v>191.94</v>
      </c>
      <c r="BL236" s="15">
        <f t="shared" si="63"/>
        <v>422.28</v>
      </c>
      <c r="BM236" s="15">
        <f t="shared" si="64"/>
        <v>191.94</v>
      </c>
      <c r="BO236" s="89">
        <v>150</v>
      </c>
      <c r="BP236" s="15">
        <f t="shared" si="56"/>
        <v>169.68</v>
      </c>
      <c r="BQ236" s="95">
        <f t="shared" si="65"/>
        <v>169.68</v>
      </c>
      <c r="HR236" s="16"/>
      <c r="HS236" s="16"/>
      <c r="HT236" s="16"/>
      <c r="HU236" s="16"/>
      <c r="HV236" s="16"/>
    </row>
    <row r="237" spans="1:230" s="15" customFormat="1" ht="64.5" customHeight="1">
      <c r="A237" s="64">
        <v>225</v>
      </c>
      <c r="B237" s="84" t="s">
        <v>550</v>
      </c>
      <c r="C237" s="72" t="s">
        <v>293</v>
      </c>
      <c r="D237" s="102">
        <v>3</v>
      </c>
      <c r="E237" s="104" t="s">
        <v>554</v>
      </c>
      <c r="F237" s="103">
        <v>332.57</v>
      </c>
      <c r="G237" s="57"/>
      <c r="H237" s="47"/>
      <c r="I237" s="46" t="s">
        <v>39</v>
      </c>
      <c r="J237" s="48">
        <f t="shared" si="78"/>
        <v>1</v>
      </c>
      <c r="K237" s="49" t="s">
        <v>64</v>
      </c>
      <c r="L237" s="49" t="s">
        <v>7</v>
      </c>
      <c r="M237" s="58"/>
      <c r="N237" s="57"/>
      <c r="O237" s="57"/>
      <c r="P237" s="59"/>
      <c r="Q237" s="57"/>
      <c r="R237" s="57"/>
      <c r="S237" s="59"/>
      <c r="T237" s="53"/>
      <c r="U237" s="53"/>
      <c r="V237" s="53"/>
      <c r="W237" s="53"/>
      <c r="X237" s="53"/>
      <c r="Y237" s="53"/>
      <c r="Z237" s="53"/>
      <c r="AA237" s="53"/>
      <c r="AB237" s="53"/>
      <c r="AC237" s="53"/>
      <c r="AD237" s="53"/>
      <c r="AE237" s="53"/>
      <c r="AF237" s="53"/>
      <c r="AG237" s="53"/>
      <c r="AH237" s="53"/>
      <c r="AI237" s="53"/>
      <c r="AJ237" s="53"/>
      <c r="AK237" s="53"/>
      <c r="AL237" s="53"/>
      <c r="AM237" s="53"/>
      <c r="AN237" s="53"/>
      <c r="AO237" s="53"/>
      <c r="AP237" s="53"/>
      <c r="AQ237" s="53"/>
      <c r="AR237" s="53"/>
      <c r="AS237" s="53"/>
      <c r="AT237" s="53"/>
      <c r="AU237" s="53"/>
      <c r="AV237" s="53"/>
      <c r="AW237" s="53"/>
      <c r="AX237" s="53"/>
      <c r="AY237" s="53"/>
      <c r="AZ237" s="53"/>
      <c r="BA237" s="60">
        <f t="shared" si="79"/>
        <v>997.71</v>
      </c>
      <c r="BB237" s="61">
        <f t="shared" si="80"/>
        <v>997.71</v>
      </c>
      <c r="BC237" s="56" t="str">
        <f t="shared" si="81"/>
        <v>INR  Nine Hundred &amp; Ninety Seven  and Paise Seventy One Only</v>
      </c>
      <c r="BD237" s="70">
        <v>75572</v>
      </c>
      <c r="BE237" s="73">
        <f t="shared" si="70"/>
        <v>85487.05</v>
      </c>
      <c r="BF237" s="73">
        <f t="shared" si="71"/>
        <v>226716</v>
      </c>
      <c r="BG237" s="73"/>
      <c r="BK237" s="15">
        <f t="shared" si="72"/>
        <v>376.2</v>
      </c>
      <c r="BL237" s="15">
        <f t="shared" si="63"/>
        <v>191.94</v>
      </c>
      <c r="BM237" s="15">
        <f t="shared" si="64"/>
        <v>376.2</v>
      </c>
      <c r="BO237" s="81">
        <v>294</v>
      </c>
      <c r="BP237" s="15">
        <f t="shared" si="56"/>
        <v>332.5728</v>
      </c>
      <c r="BQ237" s="95">
        <f t="shared" si="65"/>
        <v>332.57</v>
      </c>
      <c r="HR237" s="16"/>
      <c r="HS237" s="16"/>
      <c r="HT237" s="16"/>
      <c r="HU237" s="16"/>
      <c r="HV237" s="16"/>
    </row>
    <row r="238" spans="1:230" s="15" customFormat="1" ht="114.75" customHeight="1">
      <c r="A238" s="64">
        <v>226</v>
      </c>
      <c r="B238" s="85" t="s">
        <v>618</v>
      </c>
      <c r="C238" s="72" t="s">
        <v>294</v>
      </c>
      <c r="D238" s="98">
        <v>420</v>
      </c>
      <c r="E238" s="99" t="s">
        <v>252</v>
      </c>
      <c r="F238" s="108">
        <v>183.25</v>
      </c>
      <c r="G238" s="57"/>
      <c r="H238" s="47"/>
      <c r="I238" s="46" t="s">
        <v>39</v>
      </c>
      <c r="J238" s="48">
        <f t="shared" si="78"/>
        <v>1</v>
      </c>
      <c r="K238" s="49" t="s">
        <v>64</v>
      </c>
      <c r="L238" s="49" t="s">
        <v>7</v>
      </c>
      <c r="M238" s="58"/>
      <c r="N238" s="57"/>
      <c r="O238" s="57"/>
      <c r="P238" s="59"/>
      <c r="Q238" s="57"/>
      <c r="R238" s="57"/>
      <c r="S238" s="59"/>
      <c r="T238" s="53"/>
      <c r="U238" s="53"/>
      <c r="V238" s="53"/>
      <c r="W238" s="53"/>
      <c r="X238" s="53"/>
      <c r="Y238" s="53"/>
      <c r="Z238" s="53"/>
      <c r="AA238" s="53"/>
      <c r="AB238" s="53"/>
      <c r="AC238" s="53"/>
      <c r="AD238" s="53"/>
      <c r="AE238" s="53"/>
      <c r="AF238" s="53"/>
      <c r="AG238" s="53"/>
      <c r="AH238" s="53"/>
      <c r="AI238" s="53"/>
      <c r="AJ238" s="53"/>
      <c r="AK238" s="53"/>
      <c r="AL238" s="53"/>
      <c r="AM238" s="53"/>
      <c r="AN238" s="53"/>
      <c r="AO238" s="53"/>
      <c r="AP238" s="53"/>
      <c r="AQ238" s="53"/>
      <c r="AR238" s="53"/>
      <c r="AS238" s="53"/>
      <c r="AT238" s="53"/>
      <c r="AU238" s="53"/>
      <c r="AV238" s="53"/>
      <c r="AW238" s="53"/>
      <c r="AX238" s="53"/>
      <c r="AY238" s="53"/>
      <c r="AZ238" s="53"/>
      <c r="BA238" s="60">
        <f t="shared" si="79"/>
        <v>76965</v>
      </c>
      <c r="BB238" s="61">
        <f t="shared" si="80"/>
        <v>76965</v>
      </c>
      <c r="BC238" s="56" t="str">
        <f t="shared" si="81"/>
        <v>INR  Seventy Six Thousand Nine Hundred &amp; Sixty Five  Only</v>
      </c>
      <c r="BD238" s="70">
        <v>75772</v>
      </c>
      <c r="BE238" s="73">
        <f t="shared" si="70"/>
        <v>85713.29</v>
      </c>
      <c r="BF238" s="73">
        <f t="shared" si="71"/>
        <v>31824240</v>
      </c>
      <c r="BG238" s="73"/>
      <c r="BK238" s="15">
        <f t="shared" si="72"/>
        <v>207.29</v>
      </c>
      <c r="BL238" s="15">
        <f t="shared" si="63"/>
        <v>376.2</v>
      </c>
      <c r="BM238" s="15">
        <f t="shared" si="64"/>
        <v>207.29</v>
      </c>
      <c r="BO238" s="90">
        <v>162</v>
      </c>
      <c r="BP238" s="15">
        <f t="shared" si="56"/>
        <v>183.2544</v>
      </c>
      <c r="BQ238" s="95">
        <f t="shared" si="65"/>
        <v>183.25</v>
      </c>
      <c r="HR238" s="16"/>
      <c r="HS238" s="16"/>
      <c r="HT238" s="16"/>
      <c r="HU238" s="16"/>
      <c r="HV238" s="16"/>
    </row>
    <row r="239" spans="1:230" s="15" customFormat="1" ht="74.25" customHeight="1">
      <c r="A239" s="64">
        <v>227</v>
      </c>
      <c r="B239" s="85" t="s">
        <v>619</v>
      </c>
      <c r="C239" s="72" t="s">
        <v>295</v>
      </c>
      <c r="D239" s="98">
        <v>20</v>
      </c>
      <c r="E239" s="99" t="s">
        <v>252</v>
      </c>
      <c r="F239" s="108">
        <v>64.48</v>
      </c>
      <c r="G239" s="57"/>
      <c r="H239" s="47"/>
      <c r="I239" s="46" t="s">
        <v>39</v>
      </c>
      <c r="J239" s="48">
        <f t="shared" si="78"/>
        <v>1</v>
      </c>
      <c r="K239" s="49" t="s">
        <v>64</v>
      </c>
      <c r="L239" s="49" t="s">
        <v>7</v>
      </c>
      <c r="M239" s="58"/>
      <c r="N239" s="57"/>
      <c r="O239" s="57"/>
      <c r="P239" s="59"/>
      <c r="Q239" s="57"/>
      <c r="R239" s="57"/>
      <c r="S239" s="59"/>
      <c r="T239" s="53"/>
      <c r="U239" s="53"/>
      <c r="V239" s="53"/>
      <c r="W239" s="53"/>
      <c r="X239" s="53"/>
      <c r="Y239" s="53"/>
      <c r="Z239" s="53"/>
      <c r="AA239" s="53"/>
      <c r="AB239" s="53"/>
      <c r="AC239" s="53"/>
      <c r="AD239" s="53"/>
      <c r="AE239" s="53"/>
      <c r="AF239" s="53"/>
      <c r="AG239" s="53"/>
      <c r="AH239" s="53"/>
      <c r="AI239" s="53"/>
      <c r="AJ239" s="53"/>
      <c r="AK239" s="53"/>
      <c r="AL239" s="53"/>
      <c r="AM239" s="53"/>
      <c r="AN239" s="53"/>
      <c r="AO239" s="53"/>
      <c r="AP239" s="53"/>
      <c r="AQ239" s="53"/>
      <c r="AR239" s="53"/>
      <c r="AS239" s="53"/>
      <c r="AT239" s="53"/>
      <c r="AU239" s="53"/>
      <c r="AV239" s="53"/>
      <c r="AW239" s="53"/>
      <c r="AX239" s="53"/>
      <c r="AY239" s="53"/>
      <c r="AZ239" s="53"/>
      <c r="BA239" s="60">
        <f t="shared" si="79"/>
        <v>1289.6</v>
      </c>
      <c r="BB239" s="61">
        <f t="shared" si="80"/>
        <v>1289.6</v>
      </c>
      <c r="BC239" s="56" t="str">
        <f t="shared" si="81"/>
        <v>INR  One Thousand Two Hundred &amp; Eighty Nine  and Paise Sixty Only</v>
      </c>
      <c r="BD239" s="70">
        <v>75972</v>
      </c>
      <c r="BE239" s="73">
        <f t="shared" si="70"/>
        <v>85939.53</v>
      </c>
      <c r="BF239" s="73">
        <f t="shared" si="71"/>
        <v>1519440</v>
      </c>
      <c r="BG239" s="73"/>
      <c r="BK239" s="15">
        <f t="shared" si="72"/>
        <v>72.94</v>
      </c>
      <c r="BL239" s="15">
        <f t="shared" si="63"/>
        <v>207.29</v>
      </c>
      <c r="BM239" s="15">
        <f t="shared" si="64"/>
        <v>72.94</v>
      </c>
      <c r="BO239" s="90">
        <v>57</v>
      </c>
      <c r="BP239" s="15">
        <f t="shared" si="56"/>
        <v>64.4784</v>
      </c>
      <c r="BQ239" s="95">
        <f t="shared" si="65"/>
        <v>64.48</v>
      </c>
      <c r="HR239" s="16"/>
      <c r="HS239" s="16"/>
      <c r="HT239" s="16"/>
      <c r="HU239" s="16"/>
      <c r="HV239" s="16"/>
    </row>
    <row r="240" spans="1:230" s="15" customFormat="1" ht="107.25" customHeight="1">
      <c r="A240" s="64">
        <v>228</v>
      </c>
      <c r="B240" s="85" t="s">
        <v>620</v>
      </c>
      <c r="C240" s="72" t="s">
        <v>296</v>
      </c>
      <c r="D240" s="98">
        <v>32</v>
      </c>
      <c r="E240" s="99" t="s">
        <v>254</v>
      </c>
      <c r="F240" s="108">
        <v>113.12</v>
      </c>
      <c r="G240" s="57"/>
      <c r="H240" s="47"/>
      <c r="I240" s="46" t="s">
        <v>39</v>
      </c>
      <c r="J240" s="48">
        <f t="shared" si="78"/>
        <v>1</v>
      </c>
      <c r="K240" s="49" t="s">
        <v>64</v>
      </c>
      <c r="L240" s="49" t="s">
        <v>7</v>
      </c>
      <c r="M240" s="58"/>
      <c r="N240" s="57"/>
      <c r="O240" s="57"/>
      <c r="P240" s="59"/>
      <c r="Q240" s="57"/>
      <c r="R240" s="57"/>
      <c r="S240" s="59"/>
      <c r="T240" s="53"/>
      <c r="U240" s="53"/>
      <c r="V240" s="53"/>
      <c r="W240" s="53"/>
      <c r="X240" s="53"/>
      <c r="Y240" s="53"/>
      <c r="Z240" s="53"/>
      <c r="AA240" s="53"/>
      <c r="AB240" s="53"/>
      <c r="AC240" s="53"/>
      <c r="AD240" s="53"/>
      <c r="AE240" s="53"/>
      <c r="AF240" s="53"/>
      <c r="AG240" s="53"/>
      <c r="AH240" s="53"/>
      <c r="AI240" s="53"/>
      <c r="AJ240" s="53"/>
      <c r="AK240" s="53"/>
      <c r="AL240" s="53"/>
      <c r="AM240" s="53"/>
      <c r="AN240" s="53"/>
      <c r="AO240" s="53"/>
      <c r="AP240" s="53"/>
      <c r="AQ240" s="53"/>
      <c r="AR240" s="53"/>
      <c r="AS240" s="53"/>
      <c r="AT240" s="53"/>
      <c r="AU240" s="53"/>
      <c r="AV240" s="53"/>
      <c r="AW240" s="53"/>
      <c r="AX240" s="53"/>
      <c r="AY240" s="53"/>
      <c r="AZ240" s="53"/>
      <c r="BA240" s="60">
        <f t="shared" si="79"/>
        <v>3619.84</v>
      </c>
      <c r="BB240" s="61">
        <f t="shared" si="80"/>
        <v>3619.84</v>
      </c>
      <c r="BC240" s="56" t="str">
        <f t="shared" si="81"/>
        <v>INR  Three Thousand Six Hundred &amp; Nineteen  and Paise Eighty Four Only</v>
      </c>
      <c r="BD240" s="70">
        <v>76172</v>
      </c>
      <c r="BE240" s="73">
        <f t="shared" si="70"/>
        <v>86165.77</v>
      </c>
      <c r="BF240" s="73">
        <f t="shared" si="71"/>
        <v>2437504</v>
      </c>
      <c r="BG240" s="73"/>
      <c r="BK240" s="15">
        <f t="shared" si="72"/>
        <v>127.96</v>
      </c>
      <c r="BL240" s="15">
        <f t="shared" si="63"/>
        <v>72.94</v>
      </c>
      <c r="BM240" s="15">
        <f t="shared" si="64"/>
        <v>127.96</v>
      </c>
      <c r="BO240" s="90">
        <v>100</v>
      </c>
      <c r="BP240" s="15">
        <f t="shared" si="56"/>
        <v>113.12</v>
      </c>
      <c r="BQ240" s="95">
        <f t="shared" si="65"/>
        <v>113.12</v>
      </c>
      <c r="HR240" s="16"/>
      <c r="HS240" s="16"/>
      <c r="HT240" s="16"/>
      <c r="HU240" s="16"/>
      <c r="HV240" s="16"/>
    </row>
    <row r="241" spans="1:230" s="15" customFormat="1" ht="62.25" customHeight="1">
      <c r="A241" s="64">
        <v>229</v>
      </c>
      <c r="B241" s="85" t="s">
        <v>621</v>
      </c>
      <c r="C241" s="72" t="s">
        <v>297</v>
      </c>
      <c r="D241" s="98">
        <v>20</v>
      </c>
      <c r="E241" s="99" t="s">
        <v>252</v>
      </c>
      <c r="F241" s="108">
        <v>195.7</v>
      </c>
      <c r="G241" s="57"/>
      <c r="H241" s="47"/>
      <c r="I241" s="46" t="s">
        <v>39</v>
      </c>
      <c r="J241" s="48">
        <f t="shared" si="78"/>
        <v>1</v>
      </c>
      <c r="K241" s="49" t="s">
        <v>64</v>
      </c>
      <c r="L241" s="49" t="s">
        <v>7</v>
      </c>
      <c r="M241" s="58"/>
      <c r="N241" s="57"/>
      <c r="O241" s="57"/>
      <c r="P241" s="59"/>
      <c r="Q241" s="57"/>
      <c r="R241" s="57"/>
      <c r="S241" s="59"/>
      <c r="T241" s="53"/>
      <c r="U241" s="53"/>
      <c r="V241" s="53"/>
      <c r="W241" s="53"/>
      <c r="X241" s="53"/>
      <c r="Y241" s="53"/>
      <c r="Z241" s="53"/>
      <c r="AA241" s="53"/>
      <c r="AB241" s="53"/>
      <c r="AC241" s="53"/>
      <c r="AD241" s="53"/>
      <c r="AE241" s="53"/>
      <c r="AF241" s="53"/>
      <c r="AG241" s="53"/>
      <c r="AH241" s="53"/>
      <c r="AI241" s="53"/>
      <c r="AJ241" s="53"/>
      <c r="AK241" s="53"/>
      <c r="AL241" s="53"/>
      <c r="AM241" s="53"/>
      <c r="AN241" s="53"/>
      <c r="AO241" s="53"/>
      <c r="AP241" s="53"/>
      <c r="AQ241" s="53"/>
      <c r="AR241" s="53"/>
      <c r="AS241" s="53"/>
      <c r="AT241" s="53"/>
      <c r="AU241" s="53"/>
      <c r="AV241" s="53"/>
      <c r="AW241" s="53"/>
      <c r="AX241" s="53"/>
      <c r="AY241" s="53"/>
      <c r="AZ241" s="53"/>
      <c r="BA241" s="60">
        <f t="shared" si="79"/>
        <v>3914</v>
      </c>
      <c r="BB241" s="61">
        <f t="shared" si="80"/>
        <v>3914</v>
      </c>
      <c r="BC241" s="56" t="str">
        <f t="shared" si="81"/>
        <v>INR  Three Thousand Nine Hundred &amp; Fourteen  Only</v>
      </c>
      <c r="BD241" s="70">
        <v>76372</v>
      </c>
      <c r="BE241" s="73">
        <f t="shared" si="70"/>
        <v>86392.01</v>
      </c>
      <c r="BF241" s="73">
        <f t="shared" si="71"/>
        <v>1527440</v>
      </c>
      <c r="BG241" s="73"/>
      <c r="BK241" s="15">
        <f t="shared" si="72"/>
        <v>221.38</v>
      </c>
      <c r="BL241" s="15">
        <f t="shared" si="63"/>
        <v>127.96</v>
      </c>
      <c r="BM241" s="15">
        <f t="shared" si="64"/>
        <v>221.38</v>
      </c>
      <c r="BO241" s="90">
        <v>173</v>
      </c>
      <c r="BP241" s="15">
        <f t="shared" si="56"/>
        <v>195.6976</v>
      </c>
      <c r="BQ241" s="95">
        <f t="shared" si="65"/>
        <v>195.7</v>
      </c>
      <c r="HR241" s="16"/>
      <c r="HS241" s="16"/>
      <c r="HT241" s="16"/>
      <c r="HU241" s="16"/>
      <c r="HV241" s="16"/>
    </row>
    <row r="242" spans="1:230" s="15" customFormat="1" ht="76.5" customHeight="1">
      <c r="A242" s="64">
        <v>230</v>
      </c>
      <c r="B242" s="84" t="s">
        <v>622</v>
      </c>
      <c r="C242" s="72" t="s">
        <v>298</v>
      </c>
      <c r="D242" s="102">
        <v>1</v>
      </c>
      <c r="E242" s="111" t="s">
        <v>253</v>
      </c>
      <c r="F242" s="108">
        <v>2713.75</v>
      </c>
      <c r="G242" s="57"/>
      <c r="H242" s="47"/>
      <c r="I242" s="46" t="s">
        <v>39</v>
      </c>
      <c r="J242" s="48">
        <f t="shared" si="78"/>
        <v>1</v>
      </c>
      <c r="K242" s="49" t="s">
        <v>64</v>
      </c>
      <c r="L242" s="49" t="s">
        <v>7</v>
      </c>
      <c r="M242" s="58"/>
      <c r="N242" s="57"/>
      <c r="O242" s="57"/>
      <c r="P242" s="59"/>
      <c r="Q242" s="57"/>
      <c r="R242" s="57"/>
      <c r="S242" s="59"/>
      <c r="T242" s="53"/>
      <c r="U242" s="53"/>
      <c r="V242" s="53"/>
      <c r="W242" s="53"/>
      <c r="X242" s="53"/>
      <c r="Y242" s="53"/>
      <c r="Z242" s="53"/>
      <c r="AA242" s="53"/>
      <c r="AB242" s="53"/>
      <c r="AC242" s="53"/>
      <c r="AD242" s="53"/>
      <c r="AE242" s="53"/>
      <c r="AF242" s="53"/>
      <c r="AG242" s="53"/>
      <c r="AH242" s="53"/>
      <c r="AI242" s="53"/>
      <c r="AJ242" s="53"/>
      <c r="AK242" s="53"/>
      <c r="AL242" s="53"/>
      <c r="AM242" s="53"/>
      <c r="AN242" s="53"/>
      <c r="AO242" s="53"/>
      <c r="AP242" s="53"/>
      <c r="AQ242" s="53"/>
      <c r="AR242" s="53"/>
      <c r="AS242" s="53"/>
      <c r="AT242" s="53"/>
      <c r="AU242" s="53"/>
      <c r="AV242" s="53"/>
      <c r="AW242" s="53"/>
      <c r="AX242" s="53"/>
      <c r="AY242" s="53"/>
      <c r="AZ242" s="53"/>
      <c r="BA242" s="60">
        <f t="shared" si="79"/>
        <v>2713.75</v>
      </c>
      <c r="BB242" s="61">
        <f t="shared" si="80"/>
        <v>2713.75</v>
      </c>
      <c r="BC242" s="56" t="str">
        <f t="shared" si="81"/>
        <v>INR  Two Thousand Seven Hundred &amp; Thirteen  and Paise Seventy Five Only</v>
      </c>
      <c r="BD242" s="70">
        <v>2659</v>
      </c>
      <c r="BE242" s="73">
        <f t="shared" si="70"/>
        <v>3007.86</v>
      </c>
      <c r="BF242" s="73">
        <f t="shared" si="71"/>
        <v>2659</v>
      </c>
      <c r="BG242" s="73"/>
      <c r="BK242" s="15">
        <f t="shared" si="72"/>
        <v>3069.79</v>
      </c>
      <c r="BL242" s="15">
        <f t="shared" si="63"/>
        <v>221.38</v>
      </c>
      <c r="BM242" s="15">
        <f t="shared" si="64"/>
        <v>3069.79</v>
      </c>
      <c r="BO242" s="90">
        <v>2399</v>
      </c>
      <c r="BP242" s="15">
        <f t="shared" si="56"/>
        <v>2713.7488</v>
      </c>
      <c r="BQ242" s="95">
        <f t="shared" si="65"/>
        <v>2713.75</v>
      </c>
      <c r="HR242" s="16"/>
      <c r="HS242" s="16"/>
      <c r="HT242" s="16"/>
      <c r="HU242" s="16"/>
      <c r="HV242" s="16"/>
    </row>
    <row r="243" spans="1:230" s="15" customFormat="1" ht="89.25" customHeight="1">
      <c r="A243" s="64">
        <v>231</v>
      </c>
      <c r="B243" s="85" t="s">
        <v>623</v>
      </c>
      <c r="C243" s="72" t="s">
        <v>299</v>
      </c>
      <c r="D243" s="98">
        <v>2</v>
      </c>
      <c r="E243" s="99" t="s">
        <v>254</v>
      </c>
      <c r="F243" s="108">
        <v>1085.95</v>
      </c>
      <c r="G243" s="57"/>
      <c r="H243" s="47"/>
      <c r="I243" s="46" t="s">
        <v>39</v>
      </c>
      <c r="J243" s="48">
        <f t="shared" si="78"/>
        <v>1</v>
      </c>
      <c r="K243" s="49" t="s">
        <v>64</v>
      </c>
      <c r="L243" s="49" t="s">
        <v>7</v>
      </c>
      <c r="M243" s="58"/>
      <c r="N243" s="57"/>
      <c r="O243" s="57"/>
      <c r="P243" s="59"/>
      <c r="Q243" s="57"/>
      <c r="R243" s="57"/>
      <c r="S243" s="59"/>
      <c r="T243" s="53"/>
      <c r="U243" s="53"/>
      <c r="V243" s="53"/>
      <c r="W243" s="53"/>
      <c r="X243" s="53"/>
      <c r="Y243" s="53"/>
      <c r="Z243" s="53"/>
      <c r="AA243" s="53"/>
      <c r="AB243" s="53"/>
      <c r="AC243" s="53"/>
      <c r="AD243" s="53"/>
      <c r="AE243" s="53"/>
      <c r="AF243" s="53"/>
      <c r="AG243" s="53"/>
      <c r="AH243" s="53"/>
      <c r="AI243" s="53"/>
      <c r="AJ243" s="53"/>
      <c r="AK243" s="53"/>
      <c r="AL243" s="53"/>
      <c r="AM243" s="53"/>
      <c r="AN243" s="53"/>
      <c r="AO243" s="53"/>
      <c r="AP243" s="53"/>
      <c r="AQ243" s="53"/>
      <c r="AR243" s="53"/>
      <c r="AS243" s="53"/>
      <c r="AT243" s="53"/>
      <c r="AU243" s="53"/>
      <c r="AV243" s="53"/>
      <c r="AW243" s="53"/>
      <c r="AX243" s="53"/>
      <c r="AY243" s="53"/>
      <c r="AZ243" s="53"/>
      <c r="BA243" s="60">
        <f t="shared" si="79"/>
        <v>2171.9</v>
      </c>
      <c r="BB243" s="61">
        <f t="shared" si="80"/>
        <v>2171.9</v>
      </c>
      <c r="BC243" s="56" t="str">
        <f t="shared" si="81"/>
        <v>INR  Two Thousand One Hundred &amp; Seventy One  and Paise Ninety Only</v>
      </c>
      <c r="BD243" s="70">
        <v>2673</v>
      </c>
      <c r="BE243" s="73">
        <f t="shared" si="70"/>
        <v>3023.7</v>
      </c>
      <c r="BF243" s="73">
        <f t="shared" si="71"/>
        <v>5346</v>
      </c>
      <c r="BG243" s="73"/>
      <c r="BK243" s="15">
        <f t="shared" si="72"/>
        <v>1228.43</v>
      </c>
      <c r="BL243" s="15">
        <f t="shared" si="63"/>
        <v>3069.79</v>
      </c>
      <c r="BM243" s="15">
        <f t="shared" si="64"/>
        <v>1228.43</v>
      </c>
      <c r="BO243" s="90">
        <v>960</v>
      </c>
      <c r="BP243" s="15">
        <f t="shared" si="56"/>
        <v>1085.952</v>
      </c>
      <c r="BQ243" s="95">
        <f t="shared" si="65"/>
        <v>1085.95</v>
      </c>
      <c r="HR243" s="16"/>
      <c r="HS243" s="16"/>
      <c r="HT243" s="16"/>
      <c r="HU243" s="16"/>
      <c r="HV243" s="16"/>
    </row>
    <row r="244" spans="1:230" s="15" customFormat="1" ht="72.75" customHeight="1">
      <c r="A244" s="64">
        <v>232</v>
      </c>
      <c r="B244" s="84" t="s">
        <v>624</v>
      </c>
      <c r="C244" s="72" t="s">
        <v>300</v>
      </c>
      <c r="D244" s="102">
        <v>24</v>
      </c>
      <c r="E244" s="112" t="s">
        <v>254</v>
      </c>
      <c r="F244" s="108">
        <v>6.79</v>
      </c>
      <c r="G244" s="57"/>
      <c r="H244" s="47"/>
      <c r="I244" s="46" t="s">
        <v>39</v>
      </c>
      <c r="J244" s="48">
        <f t="shared" si="78"/>
        <v>1</v>
      </c>
      <c r="K244" s="49" t="s">
        <v>64</v>
      </c>
      <c r="L244" s="49" t="s">
        <v>7</v>
      </c>
      <c r="M244" s="58"/>
      <c r="N244" s="57"/>
      <c r="O244" s="57"/>
      <c r="P244" s="59"/>
      <c r="Q244" s="57"/>
      <c r="R244" s="57"/>
      <c r="S244" s="59"/>
      <c r="T244" s="53"/>
      <c r="U244" s="53"/>
      <c r="V244" s="53"/>
      <c r="W244" s="53"/>
      <c r="X244" s="53"/>
      <c r="Y244" s="53"/>
      <c r="Z244" s="53"/>
      <c r="AA244" s="53"/>
      <c r="AB244" s="53"/>
      <c r="AC244" s="53"/>
      <c r="AD244" s="53"/>
      <c r="AE244" s="53"/>
      <c r="AF244" s="53"/>
      <c r="AG244" s="53"/>
      <c r="AH244" s="53"/>
      <c r="AI244" s="53"/>
      <c r="AJ244" s="53"/>
      <c r="AK244" s="53"/>
      <c r="AL244" s="53"/>
      <c r="AM244" s="53"/>
      <c r="AN244" s="53"/>
      <c r="AO244" s="53"/>
      <c r="AP244" s="53"/>
      <c r="AQ244" s="53"/>
      <c r="AR244" s="53"/>
      <c r="AS244" s="53"/>
      <c r="AT244" s="53"/>
      <c r="AU244" s="53"/>
      <c r="AV244" s="53"/>
      <c r="AW244" s="53"/>
      <c r="AX244" s="53"/>
      <c r="AY244" s="53"/>
      <c r="AZ244" s="53"/>
      <c r="BA244" s="60">
        <f t="shared" si="79"/>
        <v>162.96</v>
      </c>
      <c r="BB244" s="61">
        <f t="shared" si="80"/>
        <v>162.96</v>
      </c>
      <c r="BC244" s="56" t="str">
        <f t="shared" si="81"/>
        <v>INR  One Hundred &amp; Sixty Two  and Paise Ninety Six Only</v>
      </c>
      <c r="BD244" s="70">
        <v>2687</v>
      </c>
      <c r="BE244" s="73">
        <f t="shared" si="70"/>
        <v>3039.53</v>
      </c>
      <c r="BF244" s="73">
        <f t="shared" si="71"/>
        <v>64488</v>
      </c>
      <c r="BG244" s="73"/>
      <c r="BK244" s="15">
        <f t="shared" si="72"/>
        <v>7.68</v>
      </c>
      <c r="BL244" s="15">
        <f t="shared" si="63"/>
        <v>1228.43</v>
      </c>
      <c r="BM244" s="15">
        <f t="shared" si="64"/>
        <v>7.68</v>
      </c>
      <c r="BO244" s="90">
        <v>6</v>
      </c>
      <c r="BP244" s="15">
        <f t="shared" si="56"/>
        <v>6.7872</v>
      </c>
      <c r="BQ244" s="95">
        <f t="shared" si="65"/>
        <v>6.79</v>
      </c>
      <c r="HR244" s="16"/>
      <c r="HS244" s="16"/>
      <c r="HT244" s="16"/>
      <c r="HU244" s="16"/>
      <c r="HV244" s="16"/>
    </row>
    <row r="245" spans="1:230" s="15" customFormat="1" ht="56.25" customHeight="1">
      <c r="A245" s="64">
        <v>233</v>
      </c>
      <c r="B245" s="84" t="s">
        <v>625</v>
      </c>
      <c r="C245" s="72" t="s">
        <v>301</v>
      </c>
      <c r="D245" s="102">
        <v>18</v>
      </c>
      <c r="E245" s="112" t="s">
        <v>252</v>
      </c>
      <c r="F245" s="108">
        <v>278.28</v>
      </c>
      <c r="G245" s="57"/>
      <c r="H245" s="47"/>
      <c r="I245" s="46" t="s">
        <v>39</v>
      </c>
      <c r="J245" s="48">
        <f t="shared" si="78"/>
        <v>1</v>
      </c>
      <c r="K245" s="49" t="s">
        <v>64</v>
      </c>
      <c r="L245" s="49" t="s">
        <v>7</v>
      </c>
      <c r="M245" s="58"/>
      <c r="N245" s="57"/>
      <c r="O245" s="57"/>
      <c r="P245" s="59"/>
      <c r="Q245" s="57"/>
      <c r="R245" s="57"/>
      <c r="S245" s="59"/>
      <c r="T245" s="53"/>
      <c r="U245" s="53"/>
      <c r="V245" s="53"/>
      <c r="W245" s="53"/>
      <c r="X245" s="53"/>
      <c r="Y245" s="53"/>
      <c r="Z245" s="53"/>
      <c r="AA245" s="53"/>
      <c r="AB245" s="53"/>
      <c r="AC245" s="53"/>
      <c r="AD245" s="53"/>
      <c r="AE245" s="53"/>
      <c r="AF245" s="53"/>
      <c r="AG245" s="53"/>
      <c r="AH245" s="53"/>
      <c r="AI245" s="53"/>
      <c r="AJ245" s="53"/>
      <c r="AK245" s="53"/>
      <c r="AL245" s="53"/>
      <c r="AM245" s="53"/>
      <c r="AN245" s="53"/>
      <c r="AO245" s="53"/>
      <c r="AP245" s="53"/>
      <c r="AQ245" s="53"/>
      <c r="AR245" s="53"/>
      <c r="AS245" s="53"/>
      <c r="AT245" s="53"/>
      <c r="AU245" s="53"/>
      <c r="AV245" s="53"/>
      <c r="AW245" s="53"/>
      <c r="AX245" s="53"/>
      <c r="AY245" s="53"/>
      <c r="AZ245" s="53"/>
      <c r="BA245" s="60">
        <f t="shared" si="79"/>
        <v>5009.04</v>
      </c>
      <c r="BB245" s="61">
        <f t="shared" si="80"/>
        <v>5009.04</v>
      </c>
      <c r="BC245" s="56" t="str">
        <f t="shared" si="81"/>
        <v>INR  Five Thousand  &amp;Nine  and Paise Four Only</v>
      </c>
      <c r="BD245" s="70">
        <v>2701</v>
      </c>
      <c r="BE245" s="73">
        <f t="shared" si="70"/>
        <v>3055.37</v>
      </c>
      <c r="BF245" s="73">
        <f t="shared" si="71"/>
        <v>48618</v>
      </c>
      <c r="BG245" s="73"/>
      <c r="BK245" s="15">
        <f t="shared" si="72"/>
        <v>314.79</v>
      </c>
      <c r="BL245" s="15">
        <f t="shared" si="63"/>
        <v>7.68</v>
      </c>
      <c r="BM245" s="15">
        <f t="shared" si="64"/>
        <v>314.79</v>
      </c>
      <c r="BO245" s="90">
        <v>246</v>
      </c>
      <c r="BP245" s="15">
        <f t="shared" si="56"/>
        <v>278.2752</v>
      </c>
      <c r="BQ245" s="95">
        <f t="shared" si="65"/>
        <v>278.28</v>
      </c>
      <c r="HR245" s="16"/>
      <c r="HS245" s="16"/>
      <c r="HT245" s="16"/>
      <c r="HU245" s="16"/>
      <c r="HV245" s="16"/>
    </row>
    <row r="246" spans="1:230" s="15" customFormat="1" ht="117.75" customHeight="1">
      <c r="A246" s="64">
        <v>234</v>
      </c>
      <c r="B246" s="85" t="s">
        <v>626</v>
      </c>
      <c r="C246" s="72" t="s">
        <v>302</v>
      </c>
      <c r="D246" s="102">
        <v>12</v>
      </c>
      <c r="E246" s="112" t="s">
        <v>254</v>
      </c>
      <c r="F246" s="108">
        <v>3206.95</v>
      </c>
      <c r="G246" s="57"/>
      <c r="H246" s="47"/>
      <c r="I246" s="46" t="s">
        <v>39</v>
      </c>
      <c r="J246" s="48">
        <f t="shared" si="78"/>
        <v>1</v>
      </c>
      <c r="K246" s="49" t="s">
        <v>64</v>
      </c>
      <c r="L246" s="49" t="s">
        <v>7</v>
      </c>
      <c r="M246" s="58"/>
      <c r="N246" s="57"/>
      <c r="O246" s="57"/>
      <c r="P246" s="59"/>
      <c r="Q246" s="57"/>
      <c r="R246" s="57"/>
      <c r="S246" s="59"/>
      <c r="T246" s="53"/>
      <c r="U246" s="53"/>
      <c r="V246" s="53"/>
      <c r="W246" s="53"/>
      <c r="X246" s="53"/>
      <c r="Y246" s="53"/>
      <c r="Z246" s="53"/>
      <c r="AA246" s="53"/>
      <c r="AB246" s="53"/>
      <c r="AC246" s="53"/>
      <c r="AD246" s="53"/>
      <c r="AE246" s="53"/>
      <c r="AF246" s="53"/>
      <c r="AG246" s="53"/>
      <c r="AH246" s="53"/>
      <c r="AI246" s="53"/>
      <c r="AJ246" s="53"/>
      <c r="AK246" s="53"/>
      <c r="AL246" s="53"/>
      <c r="AM246" s="53"/>
      <c r="AN246" s="53"/>
      <c r="AO246" s="53"/>
      <c r="AP246" s="53"/>
      <c r="AQ246" s="53"/>
      <c r="AR246" s="53"/>
      <c r="AS246" s="53"/>
      <c r="AT246" s="53"/>
      <c r="AU246" s="53"/>
      <c r="AV246" s="53"/>
      <c r="AW246" s="53"/>
      <c r="AX246" s="53"/>
      <c r="AY246" s="53"/>
      <c r="AZ246" s="53"/>
      <c r="BA246" s="60">
        <f t="shared" si="79"/>
        <v>38483.4</v>
      </c>
      <c r="BB246" s="61">
        <f t="shared" si="80"/>
        <v>38483.4</v>
      </c>
      <c r="BC246" s="56" t="str">
        <f t="shared" si="81"/>
        <v>INR  Thirty Eight Thousand Four Hundred &amp; Eighty Three  and Paise Forty Only</v>
      </c>
      <c r="BD246" s="70">
        <v>497</v>
      </c>
      <c r="BE246" s="73">
        <f t="shared" si="70"/>
        <v>562.21</v>
      </c>
      <c r="BF246" s="73">
        <f t="shared" si="71"/>
        <v>5964</v>
      </c>
      <c r="BG246" s="73"/>
      <c r="BK246" s="15">
        <f t="shared" si="72"/>
        <v>3627.7</v>
      </c>
      <c r="BL246" s="15">
        <f t="shared" si="63"/>
        <v>314.79</v>
      </c>
      <c r="BM246" s="15">
        <f t="shared" si="64"/>
        <v>3627.7</v>
      </c>
      <c r="BO246" s="90">
        <v>2835</v>
      </c>
      <c r="BP246" s="15">
        <f t="shared" si="56"/>
        <v>3206.952</v>
      </c>
      <c r="BQ246" s="95">
        <f t="shared" si="65"/>
        <v>3206.95</v>
      </c>
      <c r="HR246" s="16"/>
      <c r="HS246" s="16"/>
      <c r="HT246" s="16"/>
      <c r="HU246" s="16"/>
      <c r="HV246" s="16"/>
    </row>
    <row r="247" spans="1:230" s="15" customFormat="1" ht="72.75" customHeight="1">
      <c r="A247" s="64">
        <v>235</v>
      </c>
      <c r="B247" s="85" t="s">
        <v>627</v>
      </c>
      <c r="C247" s="72" t="s">
        <v>303</v>
      </c>
      <c r="D247" s="102">
        <v>12</v>
      </c>
      <c r="E247" s="112" t="s">
        <v>255</v>
      </c>
      <c r="F247" s="108">
        <v>372.16</v>
      </c>
      <c r="G247" s="57"/>
      <c r="H247" s="47"/>
      <c r="I247" s="46" t="s">
        <v>39</v>
      </c>
      <c r="J247" s="48">
        <f t="shared" si="78"/>
        <v>1</v>
      </c>
      <c r="K247" s="49" t="s">
        <v>64</v>
      </c>
      <c r="L247" s="49" t="s">
        <v>7</v>
      </c>
      <c r="M247" s="58"/>
      <c r="N247" s="57"/>
      <c r="O247" s="57"/>
      <c r="P247" s="59"/>
      <c r="Q247" s="57"/>
      <c r="R247" s="57"/>
      <c r="S247" s="59"/>
      <c r="T247" s="53"/>
      <c r="U247" s="53"/>
      <c r="V247" s="53"/>
      <c r="W247" s="53"/>
      <c r="X247" s="53"/>
      <c r="Y247" s="53"/>
      <c r="Z247" s="53"/>
      <c r="AA247" s="53"/>
      <c r="AB247" s="53"/>
      <c r="AC247" s="53"/>
      <c r="AD247" s="53"/>
      <c r="AE247" s="53"/>
      <c r="AF247" s="53"/>
      <c r="AG247" s="53"/>
      <c r="AH247" s="53"/>
      <c r="AI247" s="53"/>
      <c r="AJ247" s="53"/>
      <c r="AK247" s="53"/>
      <c r="AL247" s="53"/>
      <c r="AM247" s="53"/>
      <c r="AN247" s="53"/>
      <c r="AO247" s="53"/>
      <c r="AP247" s="53"/>
      <c r="AQ247" s="53"/>
      <c r="AR247" s="53"/>
      <c r="AS247" s="53"/>
      <c r="AT247" s="53"/>
      <c r="AU247" s="53"/>
      <c r="AV247" s="53"/>
      <c r="AW247" s="53"/>
      <c r="AX247" s="53"/>
      <c r="AY247" s="53"/>
      <c r="AZ247" s="53"/>
      <c r="BA247" s="60">
        <f t="shared" si="79"/>
        <v>4465.92</v>
      </c>
      <c r="BB247" s="61">
        <f t="shared" si="80"/>
        <v>4465.92</v>
      </c>
      <c r="BC247" s="56" t="str">
        <f t="shared" si="81"/>
        <v>INR  Four Thousand Four Hundred &amp; Sixty Five  and Paise Ninety Two Only</v>
      </c>
      <c r="BD247" s="70">
        <v>2763</v>
      </c>
      <c r="BE247" s="73">
        <f t="shared" si="70"/>
        <v>3125.51</v>
      </c>
      <c r="BF247" s="73">
        <f t="shared" si="71"/>
        <v>33156</v>
      </c>
      <c r="BG247" s="73"/>
      <c r="BK247" s="15">
        <f t="shared" si="72"/>
        <v>420.99</v>
      </c>
      <c r="BL247" s="15">
        <f t="shared" si="63"/>
        <v>3627.7</v>
      </c>
      <c r="BM247" s="15">
        <f t="shared" si="64"/>
        <v>420.99</v>
      </c>
      <c r="BO247" s="90">
        <v>329</v>
      </c>
      <c r="BP247" s="15">
        <f t="shared" si="56"/>
        <v>372.1648</v>
      </c>
      <c r="BQ247" s="95">
        <f t="shared" si="65"/>
        <v>372.16</v>
      </c>
      <c r="HR247" s="16"/>
      <c r="HS247" s="16"/>
      <c r="HT247" s="16"/>
      <c r="HU247" s="16"/>
      <c r="HV247" s="16"/>
    </row>
    <row r="248" spans="1:230" s="15" customFormat="1" ht="60.75" customHeight="1">
      <c r="A248" s="64">
        <v>236</v>
      </c>
      <c r="B248" s="85" t="s">
        <v>628</v>
      </c>
      <c r="C248" s="72" t="s">
        <v>304</v>
      </c>
      <c r="D248" s="102">
        <v>12</v>
      </c>
      <c r="E248" s="112" t="s">
        <v>253</v>
      </c>
      <c r="F248" s="108">
        <v>614.24</v>
      </c>
      <c r="G248" s="57"/>
      <c r="H248" s="47"/>
      <c r="I248" s="46" t="s">
        <v>39</v>
      </c>
      <c r="J248" s="48">
        <f t="shared" si="78"/>
        <v>1</v>
      </c>
      <c r="K248" s="49" t="s">
        <v>64</v>
      </c>
      <c r="L248" s="49" t="s">
        <v>7</v>
      </c>
      <c r="M248" s="58"/>
      <c r="N248" s="57"/>
      <c r="O248" s="57"/>
      <c r="P248" s="59"/>
      <c r="Q248" s="57"/>
      <c r="R248" s="57"/>
      <c r="S248" s="59"/>
      <c r="T248" s="53"/>
      <c r="U248" s="53"/>
      <c r="V248" s="53"/>
      <c r="W248" s="53"/>
      <c r="X248" s="53"/>
      <c r="Y248" s="53"/>
      <c r="Z248" s="53"/>
      <c r="AA248" s="53"/>
      <c r="AB248" s="53"/>
      <c r="AC248" s="53"/>
      <c r="AD248" s="53"/>
      <c r="AE248" s="53"/>
      <c r="AF248" s="53"/>
      <c r="AG248" s="53"/>
      <c r="AH248" s="53"/>
      <c r="AI248" s="53"/>
      <c r="AJ248" s="53"/>
      <c r="AK248" s="53"/>
      <c r="AL248" s="53"/>
      <c r="AM248" s="53"/>
      <c r="AN248" s="53"/>
      <c r="AO248" s="53"/>
      <c r="AP248" s="53"/>
      <c r="AQ248" s="53"/>
      <c r="AR248" s="53"/>
      <c r="AS248" s="53"/>
      <c r="AT248" s="53"/>
      <c r="AU248" s="53"/>
      <c r="AV248" s="53"/>
      <c r="AW248" s="53"/>
      <c r="AX248" s="53"/>
      <c r="AY248" s="53"/>
      <c r="AZ248" s="53"/>
      <c r="BA248" s="60">
        <f t="shared" si="79"/>
        <v>7370.88</v>
      </c>
      <c r="BB248" s="61">
        <f t="shared" si="80"/>
        <v>7370.88</v>
      </c>
      <c r="BC248" s="56" t="str">
        <f t="shared" si="81"/>
        <v>INR  Seven Thousand Three Hundred &amp; Seventy  and Paise Eighty Eight Only</v>
      </c>
      <c r="BD248" s="70">
        <v>2777</v>
      </c>
      <c r="BE248" s="73">
        <f t="shared" si="70"/>
        <v>3141.34</v>
      </c>
      <c r="BF248" s="73">
        <f t="shared" si="71"/>
        <v>33324</v>
      </c>
      <c r="BG248" s="73"/>
      <c r="BK248" s="15">
        <f t="shared" si="72"/>
        <v>694.83</v>
      </c>
      <c r="BL248" s="15">
        <f t="shared" si="63"/>
        <v>420.99</v>
      </c>
      <c r="BM248" s="15">
        <f t="shared" si="64"/>
        <v>694.83</v>
      </c>
      <c r="BO248" s="90">
        <v>543</v>
      </c>
      <c r="BP248" s="15">
        <f t="shared" si="56"/>
        <v>614.2416</v>
      </c>
      <c r="BQ248" s="95">
        <f t="shared" si="65"/>
        <v>614.24</v>
      </c>
      <c r="HR248" s="16"/>
      <c r="HS248" s="16"/>
      <c r="HT248" s="16"/>
      <c r="HU248" s="16"/>
      <c r="HV248" s="16"/>
    </row>
    <row r="249" spans="1:230" s="15" customFormat="1" ht="99.75">
      <c r="A249" s="64">
        <v>237</v>
      </c>
      <c r="B249" s="88" t="s">
        <v>629</v>
      </c>
      <c r="C249" s="72" t="s">
        <v>305</v>
      </c>
      <c r="D249" s="113">
        <v>36</v>
      </c>
      <c r="E249" s="114" t="s">
        <v>252</v>
      </c>
      <c r="F249" s="108">
        <v>10.18</v>
      </c>
      <c r="G249" s="57"/>
      <c r="H249" s="47"/>
      <c r="I249" s="46" t="s">
        <v>39</v>
      </c>
      <c r="J249" s="48">
        <f t="shared" si="78"/>
        <v>1</v>
      </c>
      <c r="K249" s="49" t="s">
        <v>64</v>
      </c>
      <c r="L249" s="49" t="s">
        <v>7</v>
      </c>
      <c r="M249" s="58"/>
      <c r="N249" s="57"/>
      <c r="O249" s="57"/>
      <c r="P249" s="59"/>
      <c r="Q249" s="57"/>
      <c r="R249" s="57"/>
      <c r="S249" s="59"/>
      <c r="T249" s="53"/>
      <c r="U249" s="53"/>
      <c r="V249" s="53"/>
      <c r="W249" s="53"/>
      <c r="X249" s="53"/>
      <c r="Y249" s="53"/>
      <c r="Z249" s="53"/>
      <c r="AA249" s="53"/>
      <c r="AB249" s="53"/>
      <c r="AC249" s="53"/>
      <c r="AD249" s="53"/>
      <c r="AE249" s="53"/>
      <c r="AF249" s="53"/>
      <c r="AG249" s="53"/>
      <c r="AH249" s="53"/>
      <c r="AI249" s="53"/>
      <c r="AJ249" s="53"/>
      <c r="AK249" s="53"/>
      <c r="AL249" s="53"/>
      <c r="AM249" s="53"/>
      <c r="AN249" s="53"/>
      <c r="AO249" s="53"/>
      <c r="AP249" s="53"/>
      <c r="AQ249" s="53"/>
      <c r="AR249" s="53"/>
      <c r="AS249" s="53"/>
      <c r="AT249" s="53"/>
      <c r="AU249" s="53"/>
      <c r="AV249" s="53"/>
      <c r="AW249" s="53"/>
      <c r="AX249" s="53"/>
      <c r="AY249" s="53"/>
      <c r="AZ249" s="53"/>
      <c r="BA249" s="60">
        <f t="shared" si="79"/>
        <v>366.48</v>
      </c>
      <c r="BB249" s="61">
        <f t="shared" si="80"/>
        <v>366.48</v>
      </c>
      <c r="BC249" s="56" t="str">
        <f t="shared" si="81"/>
        <v>INR  Three Hundred &amp; Sixty Six  and Paise Forty Eight Only</v>
      </c>
      <c r="BD249" s="70">
        <v>2791</v>
      </c>
      <c r="BE249" s="73">
        <f t="shared" si="70"/>
        <v>3157.18</v>
      </c>
      <c r="BF249" s="73">
        <f t="shared" si="71"/>
        <v>100476</v>
      </c>
      <c r="BG249" s="73"/>
      <c r="BK249" s="15">
        <f t="shared" si="72"/>
        <v>11.52</v>
      </c>
      <c r="BL249" s="15">
        <f t="shared" si="63"/>
        <v>694.83</v>
      </c>
      <c r="BM249" s="15">
        <f t="shared" si="64"/>
        <v>11.52</v>
      </c>
      <c r="BO249" s="97">
        <v>9</v>
      </c>
      <c r="BP249" s="15">
        <f t="shared" si="56"/>
        <v>10.1808</v>
      </c>
      <c r="BQ249" s="95">
        <f t="shared" si="65"/>
        <v>10.18</v>
      </c>
      <c r="HR249" s="16"/>
      <c r="HS249" s="16"/>
      <c r="HT249" s="16"/>
      <c r="HU249" s="16"/>
      <c r="HV249" s="16"/>
    </row>
    <row r="250" spans="1:230" s="15" customFormat="1" ht="73.5" customHeight="1">
      <c r="A250" s="64">
        <v>238</v>
      </c>
      <c r="B250" s="85" t="s">
        <v>638</v>
      </c>
      <c r="C250" s="72" t="s">
        <v>306</v>
      </c>
      <c r="D250" s="102">
        <v>100</v>
      </c>
      <c r="E250" s="112" t="s">
        <v>252</v>
      </c>
      <c r="F250" s="104">
        <v>420.16</v>
      </c>
      <c r="G250" s="57"/>
      <c r="H250" s="47"/>
      <c r="I250" s="46" t="s">
        <v>39</v>
      </c>
      <c r="J250" s="48">
        <f t="shared" si="78"/>
        <v>1</v>
      </c>
      <c r="K250" s="49" t="s">
        <v>64</v>
      </c>
      <c r="L250" s="49" t="s">
        <v>7</v>
      </c>
      <c r="M250" s="58"/>
      <c r="N250" s="57"/>
      <c r="O250" s="57"/>
      <c r="P250" s="59"/>
      <c r="Q250" s="57"/>
      <c r="R250" s="57"/>
      <c r="S250" s="59"/>
      <c r="T250" s="53"/>
      <c r="U250" s="53"/>
      <c r="V250" s="53"/>
      <c r="W250" s="53"/>
      <c r="X250" s="53"/>
      <c r="Y250" s="53"/>
      <c r="Z250" s="53"/>
      <c r="AA250" s="53"/>
      <c r="AB250" s="53"/>
      <c r="AC250" s="53"/>
      <c r="AD250" s="53"/>
      <c r="AE250" s="53"/>
      <c r="AF250" s="53"/>
      <c r="AG250" s="53"/>
      <c r="AH250" s="53"/>
      <c r="AI250" s="53"/>
      <c r="AJ250" s="53"/>
      <c r="AK250" s="53"/>
      <c r="AL250" s="53"/>
      <c r="AM250" s="53"/>
      <c r="AN250" s="53"/>
      <c r="AO250" s="53"/>
      <c r="AP250" s="53"/>
      <c r="AQ250" s="53"/>
      <c r="AR250" s="53"/>
      <c r="AS250" s="53"/>
      <c r="AT250" s="53"/>
      <c r="AU250" s="53"/>
      <c r="AV250" s="53"/>
      <c r="AW250" s="53"/>
      <c r="AX250" s="53"/>
      <c r="AY250" s="53"/>
      <c r="AZ250" s="53"/>
      <c r="BA250" s="60">
        <f t="shared" si="79"/>
        <v>42016</v>
      </c>
      <c r="BB250" s="61">
        <f t="shared" si="80"/>
        <v>42016</v>
      </c>
      <c r="BC250" s="56" t="str">
        <f t="shared" si="81"/>
        <v>INR  Forty Two Thousand  &amp;Sixteen  Only</v>
      </c>
      <c r="BD250" s="71">
        <v>2805</v>
      </c>
      <c r="BE250" s="73">
        <f t="shared" si="70"/>
        <v>3173.02</v>
      </c>
      <c r="BF250" s="73">
        <f t="shared" si="71"/>
        <v>280500</v>
      </c>
      <c r="BG250" s="73"/>
      <c r="BK250" s="15">
        <f t="shared" si="72"/>
        <v>475.28</v>
      </c>
      <c r="BL250" s="15">
        <f t="shared" si="63"/>
        <v>11.52</v>
      </c>
      <c r="BM250" s="15">
        <f t="shared" si="64"/>
        <v>475.28</v>
      </c>
      <c r="BO250" s="82">
        <v>416</v>
      </c>
      <c r="BP250" s="15">
        <f>BO250*1.01</f>
        <v>420.16</v>
      </c>
      <c r="BQ250" s="95">
        <f t="shared" si="65"/>
        <v>420.16</v>
      </c>
      <c r="HR250" s="16"/>
      <c r="HS250" s="16"/>
      <c r="HT250" s="16"/>
      <c r="HU250" s="16"/>
      <c r="HV250" s="16"/>
    </row>
    <row r="251" spans="1:230" s="15" customFormat="1" ht="60" customHeight="1">
      <c r="A251" s="64">
        <v>239</v>
      </c>
      <c r="B251" s="84" t="s">
        <v>555</v>
      </c>
      <c r="C251" s="72" t="s">
        <v>307</v>
      </c>
      <c r="D251" s="102">
        <v>370</v>
      </c>
      <c r="E251" s="112" t="s">
        <v>252</v>
      </c>
      <c r="F251" s="104">
        <v>199.98</v>
      </c>
      <c r="G251" s="57"/>
      <c r="H251" s="47"/>
      <c r="I251" s="46" t="s">
        <v>39</v>
      </c>
      <c r="J251" s="48">
        <f t="shared" si="78"/>
        <v>1</v>
      </c>
      <c r="K251" s="49" t="s">
        <v>64</v>
      </c>
      <c r="L251" s="49" t="s">
        <v>7</v>
      </c>
      <c r="M251" s="58"/>
      <c r="N251" s="57"/>
      <c r="O251" s="57"/>
      <c r="P251" s="59"/>
      <c r="Q251" s="57"/>
      <c r="R251" s="57"/>
      <c r="S251" s="59"/>
      <c r="T251" s="53"/>
      <c r="U251" s="53"/>
      <c r="V251" s="53"/>
      <c r="W251" s="53"/>
      <c r="X251" s="53"/>
      <c r="Y251" s="53"/>
      <c r="Z251" s="53"/>
      <c r="AA251" s="53"/>
      <c r="AB251" s="53"/>
      <c r="AC251" s="53"/>
      <c r="AD251" s="53"/>
      <c r="AE251" s="53"/>
      <c r="AF251" s="53"/>
      <c r="AG251" s="53"/>
      <c r="AH251" s="53"/>
      <c r="AI251" s="53"/>
      <c r="AJ251" s="53"/>
      <c r="AK251" s="53"/>
      <c r="AL251" s="53"/>
      <c r="AM251" s="53"/>
      <c r="AN251" s="53"/>
      <c r="AO251" s="53"/>
      <c r="AP251" s="53"/>
      <c r="AQ251" s="53"/>
      <c r="AR251" s="53"/>
      <c r="AS251" s="53"/>
      <c r="AT251" s="53"/>
      <c r="AU251" s="53"/>
      <c r="AV251" s="53"/>
      <c r="AW251" s="53"/>
      <c r="AX251" s="53"/>
      <c r="AY251" s="53"/>
      <c r="AZ251" s="53"/>
      <c r="BA251" s="60">
        <f t="shared" si="79"/>
        <v>73992.6</v>
      </c>
      <c r="BB251" s="61">
        <f t="shared" si="80"/>
        <v>73992.6</v>
      </c>
      <c r="BC251" s="56" t="str">
        <f t="shared" si="81"/>
        <v>INR  Seventy Three Thousand Nine Hundred &amp; Ninety Two  and Paise Sixty Only</v>
      </c>
      <c r="BD251" s="71">
        <v>75453</v>
      </c>
      <c r="BE251" s="73">
        <f t="shared" si="70"/>
        <v>85352.43</v>
      </c>
      <c r="BF251" s="73">
        <f t="shared" si="71"/>
        <v>27917610</v>
      </c>
      <c r="BG251" s="73"/>
      <c r="BK251" s="15">
        <f t="shared" si="72"/>
        <v>226.22</v>
      </c>
      <c r="BL251" s="15">
        <f t="shared" si="63"/>
        <v>475.28</v>
      </c>
      <c r="BM251" s="15">
        <f t="shared" si="64"/>
        <v>226.22</v>
      </c>
      <c r="BO251" s="82">
        <v>198</v>
      </c>
      <c r="BP251" s="15">
        <f aca="true" t="shared" si="82" ref="BP251:BP297">BO251*1.01</f>
        <v>199.98</v>
      </c>
      <c r="BQ251" s="95">
        <f t="shared" si="65"/>
        <v>199.98</v>
      </c>
      <c r="HR251" s="16"/>
      <c r="HS251" s="16"/>
      <c r="HT251" s="16"/>
      <c r="HU251" s="16"/>
      <c r="HV251" s="16"/>
    </row>
    <row r="252" spans="1:230" s="15" customFormat="1" ht="61.5" customHeight="1">
      <c r="A252" s="64">
        <v>240</v>
      </c>
      <c r="B252" s="84" t="s">
        <v>556</v>
      </c>
      <c r="C252" s="72" t="s">
        <v>308</v>
      </c>
      <c r="D252" s="102">
        <v>70</v>
      </c>
      <c r="E252" s="112" t="s">
        <v>252</v>
      </c>
      <c r="F252" s="104">
        <v>238.36</v>
      </c>
      <c r="G252" s="57"/>
      <c r="H252" s="47"/>
      <c r="I252" s="46" t="s">
        <v>39</v>
      </c>
      <c r="J252" s="48">
        <f t="shared" si="78"/>
        <v>1</v>
      </c>
      <c r="K252" s="49" t="s">
        <v>64</v>
      </c>
      <c r="L252" s="49" t="s">
        <v>7</v>
      </c>
      <c r="M252" s="58"/>
      <c r="N252" s="57"/>
      <c r="O252" s="57"/>
      <c r="P252" s="59"/>
      <c r="Q252" s="57"/>
      <c r="R252" s="57"/>
      <c r="S252" s="59"/>
      <c r="T252" s="53"/>
      <c r="U252" s="53"/>
      <c r="V252" s="53"/>
      <c r="W252" s="53"/>
      <c r="X252" s="53"/>
      <c r="Y252" s="53"/>
      <c r="Z252" s="53"/>
      <c r="AA252" s="53"/>
      <c r="AB252" s="53"/>
      <c r="AC252" s="53"/>
      <c r="AD252" s="53"/>
      <c r="AE252" s="53"/>
      <c r="AF252" s="53"/>
      <c r="AG252" s="53"/>
      <c r="AH252" s="53"/>
      <c r="AI252" s="53"/>
      <c r="AJ252" s="53"/>
      <c r="AK252" s="53"/>
      <c r="AL252" s="53"/>
      <c r="AM252" s="53"/>
      <c r="AN252" s="53"/>
      <c r="AO252" s="53"/>
      <c r="AP252" s="53"/>
      <c r="AQ252" s="53"/>
      <c r="AR252" s="53"/>
      <c r="AS252" s="53"/>
      <c r="AT252" s="53"/>
      <c r="AU252" s="53"/>
      <c r="AV252" s="53"/>
      <c r="AW252" s="53"/>
      <c r="AX252" s="53"/>
      <c r="AY252" s="53"/>
      <c r="AZ252" s="53"/>
      <c r="BA252" s="60">
        <f t="shared" si="79"/>
        <v>16685.2</v>
      </c>
      <c r="BB252" s="61">
        <f t="shared" si="80"/>
        <v>16685.2</v>
      </c>
      <c r="BC252" s="56" t="str">
        <f t="shared" si="81"/>
        <v>INR  Sixteen Thousand Six Hundred &amp; Eighty Five  and Paise Twenty Only</v>
      </c>
      <c r="BD252" s="70">
        <v>766</v>
      </c>
      <c r="BE252" s="73">
        <f t="shared" si="70"/>
        <v>866.5</v>
      </c>
      <c r="BF252" s="73">
        <f t="shared" si="71"/>
        <v>53620</v>
      </c>
      <c r="BG252" s="73"/>
      <c r="BK252" s="15">
        <f t="shared" si="72"/>
        <v>269.63</v>
      </c>
      <c r="BL252" s="15">
        <f t="shared" si="63"/>
        <v>226.22</v>
      </c>
      <c r="BM252" s="15">
        <f t="shared" si="64"/>
        <v>269.63</v>
      </c>
      <c r="BO252" s="82">
        <v>236</v>
      </c>
      <c r="BP252" s="15">
        <f t="shared" si="82"/>
        <v>238.36</v>
      </c>
      <c r="BQ252" s="95">
        <f t="shared" si="65"/>
        <v>238.36</v>
      </c>
      <c r="HR252" s="16"/>
      <c r="HS252" s="16"/>
      <c r="HT252" s="16"/>
      <c r="HU252" s="16"/>
      <c r="HV252" s="16"/>
    </row>
    <row r="253" spans="1:230" s="15" customFormat="1" ht="59.25" customHeight="1">
      <c r="A253" s="64">
        <v>241</v>
      </c>
      <c r="B253" s="84" t="s">
        <v>557</v>
      </c>
      <c r="C253" s="72" t="s">
        <v>309</v>
      </c>
      <c r="D253" s="102">
        <v>440</v>
      </c>
      <c r="E253" s="112" t="s">
        <v>252</v>
      </c>
      <c r="F253" s="104">
        <v>89.89</v>
      </c>
      <c r="G253" s="57"/>
      <c r="H253" s="47"/>
      <c r="I253" s="46" t="s">
        <v>39</v>
      </c>
      <c r="J253" s="48">
        <f t="shared" si="78"/>
        <v>1</v>
      </c>
      <c r="K253" s="49" t="s">
        <v>64</v>
      </c>
      <c r="L253" s="49" t="s">
        <v>7</v>
      </c>
      <c r="M253" s="58"/>
      <c r="N253" s="57"/>
      <c r="O253" s="57"/>
      <c r="P253" s="59"/>
      <c r="Q253" s="57"/>
      <c r="R253" s="57"/>
      <c r="S253" s="59"/>
      <c r="T253" s="53"/>
      <c r="U253" s="53"/>
      <c r="V253" s="53"/>
      <c r="W253" s="53"/>
      <c r="X253" s="53"/>
      <c r="Y253" s="53"/>
      <c r="Z253" s="53"/>
      <c r="AA253" s="53"/>
      <c r="AB253" s="53"/>
      <c r="AC253" s="53"/>
      <c r="AD253" s="53"/>
      <c r="AE253" s="53"/>
      <c r="AF253" s="53"/>
      <c r="AG253" s="53"/>
      <c r="AH253" s="53"/>
      <c r="AI253" s="53"/>
      <c r="AJ253" s="53"/>
      <c r="AK253" s="53"/>
      <c r="AL253" s="53"/>
      <c r="AM253" s="53"/>
      <c r="AN253" s="53"/>
      <c r="AO253" s="53"/>
      <c r="AP253" s="53"/>
      <c r="AQ253" s="53"/>
      <c r="AR253" s="53"/>
      <c r="AS253" s="53"/>
      <c r="AT253" s="53"/>
      <c r="AU253" s="53"/>
      <c r="AV253" s="53"/>
      <c r="AW253" s="53"/>
      <c r="AX253" s="53"/>
      <c r="AY253" s="53"/>
      <c r="AZ253" s="53"/>
      <c r="BA253" s="60">
        <f t="shared" si="79"/>
        <v>39551.6</v>
      </c>
      <c r="BB253" s="61">
        <f t="shared" si="80"/>
        <v>39551.6</v>
      </c>
      <c r="BC253" s="56" t="str">
        <f t="shared" si="81"/>
        <v>INR  Thirty Nine Thousand Five Hundred &amp; Fifty One  and Paise Sixty Only</v>
      </c>
      <c r="BD253" s="70">
        <v>394</v>
      </c>
      <c r="BE253" s="73">
        <f t="shared" si="70"/>
        <v>445.69</v>
      </c>
      <c r="BF253" s="73">
        <f t="shared" si="71"/>
        <v>173360</v>
      </c>
      <c r="BG253" s="73"/>
      <c r="BK253" s="15">
        <f t="shared" si="72"/>
        <v>101.68</v>
      </c>
      <c r="BL253" s="15">
        <f t="shared" si="63"/>
        <v>269.63</v>
      </c>
      <c r="BM253" s="15">
        <f t="shared" si="64"/>
        <v>101.68</v>
      </c>
      <c r="BO253" s="82">
        <v>89</v>
      </c>
      <c r="BP253" s="15">
        <f t="shared" si="82"/>
        <v>89.89</v>
      </c>
      <c r="BQ253" s="95">
        <f t="shared" si="65"/>
        <v>89.89</v>
      </c>
      <c r="HR253" s="16"/>
      <c r="HS253" s="16"/>
      <c r="HT253" s="16"/>
      <c r="HU253" s="16"/>
      <c r="HV253" s="16"/>
    </row>
    <row r="254" spans="1:230" s="15" customFormat="1" ht="104.25" customHeight="1">
      <c r="A254" s="64">
        <v>242</v>
      </c>
      <c r="B254" s="85" t="s">
        <v>558</v>
      </c>
      <c r="C254" s="72" t="s">
        <v>310</v>
      </c>
      <c r="D254" s="102">
        <v>12</v>
      </c>
      <c r="E254" s="112" t="s">
        <v>253</v>
      </c>
      <c r="F254" s="115">
        <v>9565.71</v>
      </c>
      <c r="G254" s="57"/>
      <c r="H254" s="47"/>
      <c r="I254" s="46" t="s">
        <v>39</v>
      </c>
      <c r="J254" s="48">
        <f t="shared" si="78"/>
        <v>1</v>
      </c>
      <c r="K254" s="49" t="s">
        <v>64</v>
      </c>
      <c r="L254" s="49" t="s">
        <v>7</v>
      </c>
      <c r="M254" s="58"/>
      <c r="N254" s="57"/>
      <c r="O254" s="57"/>
      <c r="P254" s="59"/>
      <c r="Q254" s="57"/>
      <c r="R254" s="57"/>
      <c r="S254" s="59"/>
      <c r="T254" s="53"/>
      <c r="U254" s="53"/>
      <c r="V254" s="53"/>
      <c r="W254" s="53"/>
      <c r="X254" s="53"/>
      <c r="Y254" s="53"/>
      <c r="Z254" s="53"/>
      <c r="AA254" s="53"/>
      <c r="AB254" s="53"/>
      <c r="AC254" s="53"/>
      <c r="AD254" s="53"/>
      <c r="AE254" s="53"/>
      <c r="AF254" s="53"/>
      <c r="AG254" s="53"/>
      <c r="AH254" s="53"/>
      <c r="AI254" s="53"/>
      <c r="AJ254" s="53"/>
      <c r="AK254" s="53"/>
      <c r="AL254" s="53"/>
      <c r="AM254" s="53"/>
      <c r="AN254" s="53"/>
      <c r="AO254" s="53"/>
      <c r="AP254" s="53"/>
      <c r="AQ254" s="53"/>
      <c r="AR254" s="53"/>
      <c r="AS254" s="53"/>
      <c r="AT254" s="53"/>
      <c r="AU254" s="53"/>
      <c r="AV254" s="53"/>
      <c r="AW254" s="53"/>
      <c r="AX254" s="53"/>
      <c r="AY254" s="53"/>
      <c r="AZ254" s="53"/>
      <c r="BA254" s="60">
        <f t="shared" si="79"/>
        <v>114788.52</v>
      </c>
      <c r="BB254" s="61">
        <f t="shared" si="80"/>
        <v>114788.52</v>
      </c>
      <c r="BC254" s="56" t="str">
        <f t="shared" si="81"/>
        <v>INR  One Lakh Fourteen Thousand Seven Hundred &amp; Eighty Eight  and Paise Fifty Two Only</v>
      </c>
      <c r="BD254" s="70">
        <v>3614</v>
      </c>
      <c r="BE254" s="73">
        <f t="shared" si="70"/>
        <v>4088.16</v>
      </c>
      <c r="BF254" s="73">
        <f t="shared" si="71"/>
        <v>43368</v>
      </c>
      <c r="BG254" s="73"/>
      <c r="BK254" s="15">
        <f t="shared" si="72"/>
        <v>10820.73</v>
      </c>
      <c r="BL254" s="15" t="e">
        <f>ROUND(#REF!*1.12*1.01,2)</f>
        <v>#REF!</v>
      </c>
      <c r="BM254" s="15">
        <f t="shared" si="64"/>
        <v>10820.73</v>
      </c>
      <c r="BO254" s="93">
        <v>9471</v>
      </c>
      <c r="BP254" s="15">
        <f t="shared" si="82"/>
        <v>9565.71</v>
      </c>
      <c r="BQ254" s="95">
        <f t="shared" si="65"/>
        <v>9565.71</v>
      </c>
      <c r="HR254" s="16"/>
      <c r="HS254" s="16"/>
      <c r="HT254" s="16"/>
      <c r="HU254" s="16"/>
      <c r="HV254" s="16"/>
    </row>
    <row r="255" spans="1:230" s="15" customFormat="1" ht="62.25" customHeight="1">
      <c r="A255" s="64">
        <v>243</v>
      </c>
      <c r="B255" s="84" t="s">
        <v>559</v>
      </c>
      <c r="C255" s="72" t="s">
        <v>311</v>
      </c>
      <c r="D255" s="102">
        <v>21</v>
      </c>
      <c r="E255" s="112" t="s">
        <v>254</v>
      </c>
      <c r="F255" s="115">
        <v>369.66</v>
      </c>
      <c r="G255" s="57"/>
      <c r="H255" s="47"/>
      <c r="I255" s="46" t="s">
        <v>39</v>
      </c>
      <c r="J255" s="48">
        <f t="shared" si="78"/>
        <v>1</v>
      </c>
      <c r="K255" s="49" t="s">
        <v>64</v>
      </c>
      <c r="L255" s="49" t="s">
        <v>7</v>
      </c>
      <c r="M255" s="58"/>
      <c r="N255" s="57"/>
      <c r="O255" s="57"/>
      <c r="P255" s="59"/>
      <c r="Q255" s="57"/>
      <c r="R255" s="57"/>
      <c r="S255" s="59"/>
      <c r="T255" s="53"/>
      <c r="U255" s="53"/>
      <c r="V255" s="53"/>
      <c r="W255" s="53"/>
      <c r="X255" s="53"/>
      <c r="Y255" s="53"/>
      <c r="Z255" s="53"/>
      <c r="AA255" s="53"/>
      <c r="AB255" s="53"/>
      <c r="AC255" s="53"/>
      <c r="AD255" s="53"/>
      <c r="AE255" s="53"/>
      <c r="AF255" s="53"/>
      <c r="AG255" s="53"/>
      <c r="AH255" s="53"/>
      <c r="AI255" s="53"/>
      <c r="AJ255" s="53"/>
      <c r="AK255" s="53"/>
      <c r="AL255" s="53"/>
      <c r="AM255" s="53"/>
      <c r="AN255" s="53"/>
      <c r="AO255" s="53"/>
      <c r="AP255" s="53"/>
      <c r="AQ255" s="53"/>
      <c r="AR255" s="53"/>
      <c r="AS255" s="53"/>
      <c r="AT255" s="53"/>
      <c r="AU255" s="53"/>
      <c r="AV255" s="53"/>
      <c r="AW255" s="53"/>
      <c r="AX255" s="53"/>
      <c r="AY255" s="53"/>
      <c r="AZ255" s="53"/>
      <c r="BA255" s="60">
        <f t="shared" si="79"/>
        <v>7762.86</v>
      </c>
      <c r="BB255" s="61">
        <f t="shared" si="80"/>
        <v>7762.86</v>
      </c>
      <c r="BC255" s="56" t="str">
        <f t="shared" si="81"/>
        <v>INR  Seven Thousand Seven Hundred &amp; Sixty Two  and Paise Eighty Six Only</v>
      </c>
      <c r="BD255" s="70">
        <v>122</v>
      </c>
      <c r="BE255" s="73">
        <f t="shared" si="70"/>
        <v>138.01</v>
      </c>
      <c r="BF255" s="73">
        <f t="shared" si="71"/>
        <v>2562</v>
      </c>
      <c r="BG255" s="73"/>
      <c r="BK255" s="15">
        <f t="shared" si="72"/>
        <v>418.16</v>
      </c>
      <c r="BL255" s="15">
        <f t="shared" si="63"/>
        <v>10820.73</v>
      </c>
      <c r="BM255" s="15">
        <f t="shared" si="64"/>
        <v>418.16</v>
      </c>
      <c r="BO255" s="93">
        <v>366</v>
      </c>
      <c r="BP255" s="15">
        <f t="shared" si="82"/>
        <v>369.66</v>
      </c>
      <c r="BQ255" s="95">
        <f t="shared" si="65"/>
        <v>369.66</v>
      </c>
      <c r="HR255" s="16"/>
      <c r="HS255" s="16"/>
      <c r="HT255" s="16"/>
      <c r="HU255" s="16"/>
      <c r="HV255" s="16"/>
    </row>
    <row r="256" spans="1:230" s="15" customFormat="1" ht="63.75" customHeight="1">
      <c r="A256" s="64">
        <v>244</v>
      </c>
      <c r="B256" s="84" t="s">
        <v>560</v>
      </c>
      <c r="C256" s="72" t="s">
        <v>312</v>
      </c>
      <c r="D256" s="102">
        <v>190</v>
      </c>
      <c r="E256" s="112" t="s">
        <v>254</v>
      </c>
      <c r="F256" s="115">
        <v>907.99</v>
      </c>
      <c r="G256" s="57"/>
      <c r="H256" s="47"/>
      <c r="I256" s="46" t="s">
        <v>39</v>
      </c>
      <c r="J256" s="48">
        <f t="shared" si="78"/>
        <v>1</v>
      </c>
      <c r="K256" s="49" t="s">
        <v>64</v>
      </c>
      <c r="L256" s="49" t="s">
        <v>7</v>
      </c>
      <c r="M256" s="58"/>
      <c r="N256" s="57"/>
      <c r="O256" s="57"/>
      <c r="P256" s="59"/>
      <c r="Q256" s="57"/>
      <c r="R256" s="57"/>
      <c r="S256" s="59"/>
      <c r="T256" s="53"/>
      <c r="U256" s="53"/>
      <c r="V256" s="53"/>
      <c r="W256" s="53"/>
      <c r="X256" s="53"/>
      <c r="Y256" s="53"/>
      <c r="Z256" s="53"/>
      <c r="AA256" s="53"/>
      <c r="AB256" s="53"/>
      <c r="AC256" s="53"/>
      <c r="AD256" s="53"/>
      <c r="AE256" s="53"/>
      <c r="AF256" s="53"/>
      <c r="AG256" s="53"/>
      <c r="AH256" s="53"/>
      <c r="AI256" s="53"/>
      <c r="AJ256" s="53"/>
      <c r="AK256" s="53"/>
      <c r="AL256" s="53"/>
      <c r="AM256" s="53"/>
      <c r="AN256" s="53"/>
      <c r="AO256" s="53"/>
      <c r="AP256" s="53"/>
      <c r="AQ256" s="53"/>
      <c r="AR256" s="53"/>
      <c r="AS256" s="53"/>
      <c r="AT256" s="53"/>
      <c r="AU256" s="53"/>
      <c r="AV256" s="53"/>
      <c r="AW256" s="53"/>
      <c r="AX256" s="53"/>
      <c r="AY256" s="53"/>
      <c r="AZ256" s="53"/>
      <c r="BA256" s="60">
        <f t="shared" si="79"/>
        <v>172518.1</v>
      </c>
      <c r="BB256" s="61">
        <f t="shared" si="80"/>
        <v>172518.1</v>
      </c>
      <c r="BC256" s="56" t="str">
        <f t="shared" si="81"/>
        <v>INR  One Lakh Seventy Two Thousand Five Hundred &amp; Eighteen  and Paise Ten Only</v>
      </c>
      <c r="BD256" s="70">
        <v>126</v>
      </c>
      <c r="BE256" s="73">
        <f t="shared" si="70"/>
        <v>142.53</v>
      </c>
      <c r="BF256" s="73">
        <f t="shared" si="71"/>
        <v>23940</v>
      </c>
      <c r="BG256" s="73"/>
      <c r="BK256" s="15">
        <f t="shared" si="72"/>
        <v>1027.12</v>
      </c>
      <c r="BL256" s="15">
        <f t="shared" si="63"/>
        <v>418.16</v>
      </c>
      <c r="BM256" s="15">
        <f t="shared" si="64"/>
        <v>1027.12</v>
      </c>
      <c r="BO256" s="93">
        <v>899</v>
      </c>
      <c r="BP256" s="15">
        <f t="shared" si="82"/>
        <v>907.99</v>
      </c>
      <c r="BQ256" s="95">
        <f t="shared" si="65"/>
        <v>907.99</v>
      </c>
      <c r="HR256" s="16"/>
      <c r="HS256" s="16"/>
      <c r="HT256" s="16"/>
      <c r="HU256" s="16"/>
      <c r="HV256" s="16"/>
    </row>
    <row r="257" spans="1:230" s="15" customFormat="1" ht="62.25" customHeight="1">
      <c r="A257" s="64">
        <v>245</v>
      </c>
      <c r="B257" s="84" t="s">
        <v>561</v>
      </c>
      <c r="C257" s="72" t="s">
        <v>313</v>
      </c>
      <c r="D257" s="102">
        <v>30</v>
      </c>
      <c r="E257" s="112" t="s">
        <v>254</v>
      </c>
      <c r="F257" s="115">
        <v>1553.38</v>
      </c>
      <c r="G257" s="57">
        <v>6268</v>
      </c>
      <c r="H257" s="47"/>
      <c r="I257" s="46" t="s">
        <v>39</v>
      </c>
      <c r="J257" s="48">
        <f t="shared" si="78"/>
        <v>1</v>
      </c>
      <c r="K257" s="49" t="s">
        <v>64</v>
      </c>
      <c r="L257" s="49" t="s">
        <v>7</v>
      </c>
      <c r="M257" s="58"/>
      <c r="N257" s="57"/>
      <c r="O257" s="57"/>
      <c r="P257" s="59"/>
      <c r="Q257" s="57"/>
      <c r="R257" s="57"/>
      <c r="S257" s="59"/>
      <c r="T257" s="53"/>
      <c r="U257" s="53"/>
      <c r="V257" s="53"/>
      <c r="W257" s="53"/>
      <c r="X257" s="53"/>
      <c r="Y257" s="53"/>
      <c r="Z257" s="53"/>
      <c r="AA257" s="53"/>
      <c r="AB257" s="53"/>
      <c r="AC257" s="53"/>
      <c r="AD257" s="53"/>
      <c r="AE257" s="53"/>
      <c r="AF257" s="53"/>
      <c r="AG257" s="53"/>
      <c r="AH257" s="53"/>
      <c r="AI257" s="53"/>
      <c r="AJ257" s="53"/>
      <c r="AK257" s="53"/>
      <c r="AL257" s="53"/>
      <c r="AM257" s="53"/>
      <c r="AN257" s="53"/>
      <c r="AO257" s="53"/>
      <c r="AP257" s="53"/>
      <c r="AQ257" s="53"/>
      <c r="AR257" s="53"/>
      <c r="AS257" s="53"/>
      <c r="AT257" s="53"/>
      <c r="AU257" s="53"/>
      <c r="AV257" s="53"/>
      <c r="AW257" s="53"/>
      <c r="AX257" s="53"/>
      <c r="AY257" s="53"/>
      <c r="AZ257" s="53"/>
      <c r="BA257" s="60">
        <f t="shared" si="79"/>
        <v>46601.4</v>
      </c>
      <c r="BB257" s="61">
        <f t="shared" si="80"/>
        <v>46601.4</v>
      </c>
      <c r="BC257" s="56" t="str">
        <f t="shared" si="81"/>
        <v>INR  Forty Six Thousand Six Hundred &amp; One  and Paise Forty Only</v>
      </c>
      <c r="BD257" s="70">
        <v>130</v>
      </c>
      <c r="BE257" s="73">
        <f t="shared" si="70"/>
        <v>147.06</v>
      </c>
      <c r="BF257" s="73">
        <f t="shared" si="71"/>
        <v>3900</v>
      </c>
      <c r="BG257" s="73"/>
      <c r="BK257" s="15">
        <f t="shared" si="72"/>
        <v>1757.18</v>
      </c>
      <c r="BL257" s="15">
        <f t="shared" si="63"/>
        <v>1027.12</v>
      </c>
      <c r="BM257" s="15">
        <f t="shared" si="64"/>
        <v>1757.18</v>
      </c>
      <c r="BO257" s="93">
        <v>1538</v>
      </c>
      <c r="BP257" s="15">
        <f t="shared" si="82"/>
        <v>1553.38</v>
      </c>
      <c r="BQ257" s="95">
        <f t="shared" si="65"/>
        <v>1553.38</v>
      </c>
      <c r="HR257" s="16"/>
      <c r="HS257" s="16"/>
      <c r="HT257" s="16"/>
      <c r="HU257" s="16"/>
      <c r="HV257" s="16"/>
    </row>
    <row r="258" spans="1:230" s="15" customFormat="1" ht="48" customHeight="1">
      <c r="A258" s="64">
        <v>246</v>
      </c>
      <c r="B258" s="84" t="s">
        <v>562</v>
      </c>
      <c r="C258" s="72" t="s">
        <v>314</v>
      </c>
      <c r="D258" s="102">
        <v>6</v>
      </c>
      <c r="E258" s="112" t="s">
        <v>254</v>
      </c>
      <c r="F258" s="115">
        <v>1333.2</v>
      </c>
      <c r="G258" s="57">
        <v>6363</v>
      </c>
      <c r="H258" s="47"/>
      <c r="I258" s="46" t="s">
        <v>39</v>
      </c>
      <c r="J258" s="48">
        <f t="shared" si="78"/>
        <v>1</v>
      </c>
      <c r="K258" s="49" t="s">
        <v>64</v>
      </c>
      <c r="L258" s="49" t="s">
        <v>7</v>
      </c>
      <c r="M258" s="58"/>
      <c r="N258" s="57"/>
      <c r="O258" s="57"/>
      <c r="P258" s="59"/>
      <c r="Q258" s="57"/>
      <c r="R258" s="57"/>
      <c r="S258" s="59"/>
      <c r="T258" s="53"/>
      <c r="U258" s="53"/>
      <c r="V258" s="53"/>
      <c r="W258" s="53"/>
      <c r="X258" s="53"/>
      <c r="Y258" s="53"/>
      <c r="Z258" s="53"/>
      <c r="AA258" s="53"/>
      <c r="AB258" s="53"/>
      <c r="AC258" s="53"/>
      <c r="AD258" s="53"/>
      <c r="AE258" s="53"/>
      <c r="AF258" s="53"/>
      <c r="AG258" s="53"/>
      <c r="AH258" s="53"/>
      <c r="AI258" s="53"/>
      <c r="AJ258" s="53"/>
      <c r="AK258" s="53"/>
      <c r="AL258" s="53"/>
      <c r="AM258" s="53"/>
      <c r="AN258" s="53"/>
      <c r="AO258" s="53"/>
      <c r="AP258" s="53"/>
      <c r="AQ258" s="53"/>
      <c r="AR258" s="53"/>
      <c r="AS258" s="53"/>
      <c r="AT258" s="53"/>
      <c r="AU258" s="53"/>
      <c r="AV258" s="53"/>
      <c r="AW258" s="53"/>
      <c r="AX258" s="53"/>
      <c r="AY258" s="53"/>
      <c r="AZ258" s="53"/>
      <c r="BA258" s="60">
        <f t="shared" si="79"/>
        <v>7999.2</v>
      </c>
      <c r="BB258" s="61">
        <f t="shared" si="80"/>
        <v>7999.2</v>
      </c>
      <c r="BC258" s="56" t="str">
        <f t="shared" si="81"/>
        <v>INR  Seven Thousand Nine Hundred &amp; Ninety Nine  and Paise Twenty Only</v>
      </c>
      <c r="BD258" s="70">
        <v>134</v>
      </c>
      <c r="BE258" s="73">
        <f t="shared" si="70"/>
        <v>151.58</v>
      </c>
      <c r="BF258" s="73">
        <f t="shared" si="71"/>
        <v>804</v>
      </c>
      <c r="BG258" s="73"/>
      <c r="BK258" s="15">
        <f t="shared" si="72"/>
        <v>1508.12</v>
      </c>
      <c r="BL258" s="15">
        <f t="shared" si="63"/>
        <v>1757.18</v>
      </c>
      <c r="BM258" s="15">
        <f t="shared" si="64"/>
        <v>1508.12</v>
      </c>
      <c r="BO258" s="93">
        <v>1320</v>
      </c>
      <c r="BP258" s="15">
        <f t="shared" si="82"/>
        <v>1333.2</v>
      </c>
      <c r="BQ258" s="95">
        <f t="shared" si="65"/>
        <v>1333.2</v>
      </c>
      <c r="HR258" s="16"/>
      <c r="HS258" s="16"/>
      <c r="HT258" s="16"/>
      <c r="HU258" s="16"/>
      <c r="HV258" s="16"/>
    </row>
    <row r="259" spans="1:230" s="15" customFormat="1" ht="66" customHeight="1">
      <c r="A259" s="64">
        <v>247</v>
      </c>
      <c r="B259" s="85" t="s">
        <v>563</v>
      </c>
      <c r="C259" s="72" t="s">
        <v>315</v>
      </c>
      <c r="D259" s="102">
        <v>90</v>
      </c>
      <c r="E259" s="112" t="s">
        <v>253</v>
      </c>
      <c r="F259" s="115">
        <v>2086.66</v>
      </c>
      <c r="G259" s="57"/>
      <c r="H259" s="47"/>
      <c r="I259" s="46" t="s">
        <v>39</v>
      </c>
      <c r="J259" s="48">
        <f aca="true" t="shared" si="83" ref="J259:J286">IF(I259="Less(-)",-1,1)</f>
        <v>1</v>
      </c>
      <c r="K259" s="49" t="s">
        <v>64</v>
      </c>
      <c r="L259" s="49" t="s">
        <v>7</v>
      </c>
      <c r="M259" s="58"/>
      <c r="N259" s="57"/>
      <c r="O259" s="57"/>
      <c r="P259" s="59"/>
      <c r="Q259" s="57"/>
      <c r="R259" s="57"/>
      <c r="S259" s="59"/>
      <c r="T259" s="53"/>
      <c r="U259" s="53"/>
      <c r="V259" s="53"/>
      <c r="W259" s="53"/>
      <c r="X259" s="53"/>
      <c r="Y259" s="53"/>
      <c r="Z259" s="53"/>
      <c r="AA259" s="53"/>
      <c r="AB259" s="53"/>
      <c r="AC259" s="53"/>
      <c r="AD259" s="53"/>
      <c r="AE259" s="53"/>
      <c r="AF259" s="53"/>
      <c r="AG259" s="53"/>
      <c r="AH259" s="53"/>
      <c r="AI259" s="53"/>
      <c r="AJ259" s="53"/>
      <c r="AK259" s="53"/>
      <c r="AL259" s="53"/>
      <c r="AM259" s="53"/>
      <c r="AN259" s="53"/>
      <c r="AO259" s="53"/>
      <c r="AP259" s="53"/>
      <c r="AQ259" s="53"/>
      <c r="AR259" s="53"/>
      <c r="AS259" s="53"/>
      <c r="AT259" s="53"/>
      <c r="AU259" s="53"/>
      <c r="AV259" s="53"/>
      <c r="AW259" s="53"/>
      <c r="AX259" s="53"/>
      <c r="AY259" s="53"/>
      <c r="AZ259" s="53"/>
      <c r="BA259" s="60">
        <f aca="true" t="shared" si="84" ref="BA259:BA286">total_amount_ba($B$2,$D$2,D259,F259,J259,K259,M259)</f>
        <v>187799.4</v>
      </c>
      <c r="BB259" s="61">
        <f aca="true" t="shared" si="85" ref="BB259:BB286">BA259+SUM(N259:AZ259)</f>
        <v>187799.4</v>
      </c>
      <c r="BC259" s="56" t="str">
        <f aca="true" t="shared" si="86" ref="BC259:BC286">SpellNumber(L259,BB259)</f>
        <v>INR  One Lakh Eighty Seven Thousand Seven Hundred &amp; Ninety Nine  and Paise Forty Only</v>
      </c>
      <c r="BD259" s="70">
        <v>161</v>
      </c>
      <c r="BE259" s="73">
        <f t="shared" si="70"/>
        <v>182.12</v>
      </c>
      <c r="BF259" s="73">
        <f t="shared" si="71"/>
        <v>14490</v>
      </c>
      <c r="BG259" s="73"/>
      <c r="BK259" s="15">
        <f t="shared" si="72"/>
        <v>2360.43</v>
      </c>
      <c r="BL259" s="15">
        <f t="shared" si="63"/>
        <v>1508.12</v>
      </c>
      <c r="BM259" s="15">
        <f t="shared" si="64"/>
        <v>2360.43</v>
      </c>
      <c r="BO259" s="93">
        <v>2066</v>
      </c>
      <c r="BP259" s="15">
        <f t="shared" si="82"/>
        <v>2086.66</v>
      </c>
      <c r="BQ259" s="95">
        <f t="shared" si="65"/>
        <v>2086.66</v>
      </c>
      <c r="HR259" s="16"/>
      <c r="HS259" s="16"/>
      <c r="HT259" s="16"/>
      <c r="HU259" s="16"/>
      <c r="HV259" s="16"/>
    </row>
    <row r="260" spans="1:230" s="15" customFormat="1" ht="51" customHeight="1">
      <c r="A260" s="64">
        <v>248</v>
      </c>
      <c r="B260" s="84" t="s">
        <v>649</v>
      </c>
      <c r="C260" s="72" t="s">
        <v>316</v>
      </c>
      <c r="D260" s="102">
        <v>14</v>
      </c>
      <c r="E260" s="112" t="s">
        <v>253</v>
      </c>
      <c r="F260" s="115">
        <v>2093.73</v>
      </c>
      <c r="G260" s="57"/>
      <c r="H260" s="47"/>
      <c r="I260" s="46" t="s">
        <v>39</v>
      </c>
      <c r="J260" s="48">
        <f t="shared" si="83"/>
        <v>1</v>
      </c>
      <c r="K260" s="49" t="s">
        <v>64</v>
      </c>
      <c r="L260" s="49" t="s">
        <v>7</v>
      </c>
      <c r="M260" s="58"/>
      <c r="N260" s="57"/>
      <c r="O260" s="57"/>
      <c r="P260" s="59"/>
      <c r="Q260" s="57"/>
      <c r="R260" s="57"/>
      <c r="S260" s="59"/>
      <c r="T260" s="53"/>
      <c r="U260" s="53"/>
      <c r="V260" s="53"/>
      <c r="W260" s="53"/>
      <c r="X260" s="53"/>
      <c r="Y260" s="53"/>
      <c r="Z260" s="53"/>
      <c r="AA260" s="53"/>
      <c r="AB260" s="53"/>
      <c r="AC260" s="53"/>
      <c r="AD260" s="53"/>
      <c r="AE260" s="53"/>
      <c r="AF260" s="53"/>
      <c r="AG260" s="53"/>
      <c r="AH260" s="53"/>
      <c r="AI260" s="53"/>
      <c r="AJ260" s="53"/>
      <c r="AK260" s="53"/>
      <c r="AL260" s="53"/>
      <c r="AM260" s="53"/>
      <c r="AN260" s="53"/>
      <c r="AO260" s="53"/>
      <c r="AP260" s="53"/>
      <c r="AQ260" s="53"/>
      <c r="AR260" s="53"/>
      <c r="AS260" s="53"/>
      <c r="AT260" s="53"/>
      <c r="AU260" s="53"/>
      <c r="AV260" s="53"/>
      <c r="AW260" s="53"/>
      <c r="AX260" s="53"/>
      <c r="AY260" s="53"/>
      <c r="AZ260" s="53"/>
      <c r="BA260" s="60">
        <f t="shared" si="84"/>
        <v>29312.22</v>
      </c>
      <c r="BB260" s="61">
        <f t="shared" si="85"/>
        <v>29312.22</v>
      </c>
      <c r="BC260" s="56" t="str">
        <f t="shared" si="86"/>
        <v>INR  Twenty Nine Thousand Three Hundred &amp; Twelve  and Paise Twenty Two Only</v>
      </c>
      <c r="BD260" s="70">
        <v>165</v>
      </c>
      <c r="BE260" s="73">
        <f t="shared" si="70"/>
        <v>186.65</v>
      </c>
      <c r="BF260" s="73">
        <f t="shared" si="71"/>
        <v>2310</v>
      </c>
      <c r="BG260" s="73"/>
      <c r="BK260" s="15">
        <f t="shared" si="72"/>
        <v>2368.43</v>
      </c>
      <c r="BL260" s="15">
        <f t="shared" si="63"/>
        <v>2360.43</v>
      </c>
      <c r="BM260" s="15">
        <f t="shared" si="64"/>
        <v>2368.43</v>
      </c>
      <c r="BO260" s="93">
        <v>2073</v>
      </c>
      <c r="BP260" s="15">
        <f t="shared" si="82"/>
        <v>2093.73</v>
      </c>
      <c r="BQ260" s="95">
        <f t="shared" si="65"/>
        <v>2093.73</v>
      </c>
      <c r="HR260" s="16"/>
      <c r="HS260" s="16"/>
      <c r="HT260" s="16"/>
      <c r="HU260" s="16"/>
      <c r="HV260" s="16"/>
    </row>
    <row r="261" spans="1:230" s="15" customFormat="1" ht="51" customHeight="1">
      <c r="A261" s="64">
        <v>249</v>
      </c>
      <c r="B261" s="85" t="s">
        <v>650</v>
      </c>
      <c r="C261" s="72" t="s">
        <v>317</v>
      </c>
      <c r="D261" s="102">
        <v>6</v>
      </c>
      <c r="E261" s="112" t="s">
        <v>253</v>
      </c>
      <c r="F261" s="115">
        <v>3572.37</v>
      </c>
      <c r="G261" s="57"/>
      <c r="H261" s="47"/>
      <c r="I261" s="46" t="s">
        <v>39</v>
      </c>
      <c r="J261" s="48">
        <f t="shared" si="83"/>
        <v>1</v>
      </c>
      <c r="K261" s="49" t="s">
        <v>64</v>
      </c>
      <c r="L261" s="49" t="s">
        <v>7</v>
      </c>
      <c r="M261" s="58"/>
      <c r="N261" s="57"/>
      <c r="O261" s="57"/>
      <c r="P261" s="59"/>
      <c r="Q261" s="57"/>
      <c r="R261" s="57"/>
      <c r="S261" s="59"/>
      <c r="T261" s="53"/>
      <c r="U261" s="53"/>
      <c r="V261" s="53"/>
      <c r="W261" s="53"/>
      <c r="X261" s="53"/>
      <c r="Y261" s="53"/>
      <c r="Z261" s="53"/>
      <c r="AA261" s="53"/>
      <c r="AB261" s="53"/>
      <c r="AC261" s="53"/>
      <c r="AD261" s="53"/>
      <c r="AE261" s="53"/>
      <c r="AF261" s="53"/>
      <c r="AG261" s="53"/>
      <c r="AH261" s="53"/>
      <c r="AI261" s="53"/>
      <c r="AJ261" s="53"/>
      <c r="AK261" s="53"/>
      <c r="AL261" s="53"/>
      <c r="AM261" s="53"/>
      <c r="AN261" s="53"/>
      <c r="AO261" s="53"/>
      <c r="AP261" s="53"/>
      <c r="AQ261" s="53"/>
      <c r="AR261" s="53"/>
      <c r="AS261" s="53"/>
      <c r="AT261" s="53"/>
      <c r="AU261" s="53"/>
      <c r="AV261" s="53"/>
      <c r="AW261" s="53"/>
      <c r="AX261" s="53"/>
      <c r="AY261" s="53"/>
      <c r="AZ261" s="53"/>
      <c r="BA261" s="60">
        <f t="shared" si="84"/>
        <v>21434.22</v>
      </c>
      <c r="BB261" s="61">
        <f t="shared" si="85"/>
        <v>21434.22</v>
      </c>
      <c r="BC261" s="56" t="str">
        <f t="shared" si="86"/>
        <v>INR  Twenty One Thousand Four Hundred &amp; Thirty Four  and Paise Twenty Two Only</v>
      </c>
      <c r="BD261" s="71">
        <v>139</v>
      </c>
      <c r="BE261" s="73">
        <f t="shared" si="70"/>
        <v>157.24</v>
      </c>
      <c r="BF261" s="73">
        <f t="shared" si="71"/>
        <v>834</v>
      </c>
      <c r="BG261" s="73"/>
      <c r="BK261" s="15">
        <f t="shared" si="72"/>
        <v>4041.06</v>
      </c>
      <c r="BL261" s="15">
        <f t="shared" si="63"/>
        <v>2368.43</v>
      </c>
      <c r="BM261" s="15">
        <f t="shared" si="64"/>
        <v>4041.06</v>
      </c>
      <c r="BO261" s="93">
        <v>3537</v>
      </c>
      <c r="BP261" s="15">
        <f t="shared" si="82"/>
        <v>3572.37</v>
      </c>
      <c r="BQ261" s="95">
        <f t="shared" si="65"/>
        <v>3572.37</v>
      </c>
      <c r="HR261" s="16"/>
      <c r="HS261" s="16"/>
      <c r="HT261" s="16"/>
      <c r="HU261" s="16"/>
      <c r="HV261" s="16"/>
    </row>
    <row r="262" spans="1:230" s="15" customFormat="1" ht="51" customHeight="1">
      <c r="A262" s="64">
        <v>250</v>
      </c>
      <c r="B262" s="85" t="s">
        <v>564</v>
      </c>
      <c r="C262" s="72" t="s">
        <v>318</v>
      </c>
      <c r="D262" s="102">
        <v>12</v>
      </c>
      <c r="E262" s="112" t="s">
        <v>590</v>
      </c>
      <c r="F262" s="115">
        <v>131.3</v>
      </c>
      <c r="G262" s="76">
        <f>D262*F262</f>
        <v>1575.6</v>
      </c>
      <c r="H262" s="47"/>
      <c r="I262" s="46" t="s">
        <v>39</v>
      </c>
      <c r="J262" s="48">
        <f t="shared" si="83"/>
        <v>1</v>
      </c>
      <c r="K262" s="49" t="s">
        <v>64</v>
      </c>
      <c r="L262" s="49" t="s">
        <v>7</v>
      </c>
      <c r="M262" s="58"/>
      <c r="N262" s="57"/>
      <c r="O262" s="57"/>
      <c r="P262" s="59"/>
      <c r="Q262" s="57"/>
      <c r="R262" s="57"/>
      <c r="S262" s="59"/>
      <c r="T262" s="53"/>
      <c r="U262" s="53"/>
      <c r="V262" s="53"/>
      <c r="W262" s="53"/>
      <c r="X262" s="53"/>
      <c r="Y262" s="53"/>
      <c r="Z262" s="53"/>
      <c r="AA262" s="53"/>
      <c r="AB262" s="53"/>
      <c r="AC262" s="53"/>
      <c r="AD262" s="53"/>
      <c r="AE262" s="53"/>
      <c r="AF262" s="53"/>
      <c r="AG262" s="53"/>
      <c r="AH262" s="53"/>
      <c r="AI262" s="53"/>
      <c r="AJ262" s="53"/>
      <c r="AK262" s="53"/>
      <c r="AL262" s="53"/>
      <c r="AM262" s="53"/>
      <c r="AN262" s="53"/>
      <c r="AO262" s="53"/>
      <c r="AP262" s="53"/>
      <c r="AQ262" s="53"/>
      <c r="AR262" s="53"/>
      <c r="AS262" s="53"/>
      <c r="AT262" s="53"/>
      <c r="AU262" s="53"/>
      <c r="AV262" s="53"/>
      <c r="AW262" s="53"/>
      <c r="AX262" s="53"/>
      <c r="AY262" s="53"/>
      <c r="AZ262" s="53"/>
      <c r="BA262" s="60">
        <f t="shared" si="84"/>
        <v>1575.6</v>
      </c>
      <c r="BB262" s="61">
        <f t="shared" si="85"/>
        <v>1575.6</v>
      </c>
      <c r="BC262" s="56" t="str">
        <f t="shared" si="86"/>
        <v>INR  One Thousand Five Hundred &amp; Seventy Five  and Paise Sixty Only</v>
      </c>
      <c r="BD262" s="71">
        <v>143</v>
      </c>
      <c r="BE262" s="73">
        <f t="shared" si="70"/>
        <v>161.76</v>
      </c>
      <c r="BF262" s="73">
        <f t="shared" si="71"/>
        <v>1716</v>
      </c>
      <c r="BG262" s="73"/>
      <c r="BK262" s="15">
        <f t="shared" si="72"/>
        <v>148.53</v>
      </c>
      <c r="BL262" s="15">
        <f t="shared" si="63"/>
        <v>4041.06</v>
      </c>
      <c r="BM262" s="15">
        <f t="shared" si="64"/>
        <v>148.53</v>
      </c>
      <c r="BO262" s="93">
        <v>130</v>
      </c>
      <c r="BP262" s="15">
        <f t="shared" si="82"/>
        <v>131.3</v>
      </c>
      <c r="BQ262" s="95">
        <f t="shared" si="65"/>
        <v>131.3</v>
      </c>
      <c r="HR262" s="16"/>
      <c r="HS262" s="16"/>
      <c r="HT262" s="16"/>
      <c r="HU262" s="16"/>
      <c r="HV262" s="16"/>
    </row>
    <row r="263" spans="1:230" s="15" customFormat="1" ht="44.25" customHeight="1">
      <c r="A263" s="64">
        <v>251</v>
      </c>
      <c r="B263" s="85" t="s">
        <v>565</v>
      </c>
      <c r="C263" s="72" t="s">
        <v>319</v>
      </c>
      <c r="D263" s="102">
        <v>12</v>
      </c>
      <c r="E263" s="112" t="s">
        <v>590</v>
      </c>
      <c r="F263" s="115">
        <v>147.46</v>
      </c>
      <c r="G263" s="76">
        <f>D263*F263</f>
        <v>1769.52</v>
      </c>
      <c r="H263" s="47"/>
      <c r="I263" s="46" t="s">
        <v>39</v>
      </c>
      <c r="J263" s="48">
        <f t="shared" si="83"/>
        <v>1</v>
      </c>
      <c r="K263" s="49" t="s">
        <v>64</v>
      </c>
      <c r="L263" s="49" t="s">
        <v>7</v>
      </c>
      <c r="M263" s="58"/>
      <c r="N263" s="57"/>
      <c r="O263" s="57"/>
      <c r="P263" s="59"/>
      <c r="Q263" s="57"/>
      <c r="R263" s="57"/>
      <c r="S263" s="59"/>
      <c r="T263" s="53"/>
      <c r="U263" s="53"/>
      <c r="V263" s="53"/>
      <c r="W263" s="53"/>
      <c r="X263" s="53"/>
      <c r="Y263" s="53"/>
      <c r="Z263" s="53"/>
      <c r="AA263" s="53"/>
      <c r="AB263" s="53"/>
      <c r="AC263" s="53"/>
      <c r="AD263" s="53"/>
      <c r="AE263" s="53"/>
      <c r="AF263" s="53"/>
      <c r="AG263" s="53"/>
      <c r="AH263" s="53"/>
      <c r="AI263" s="53"/>
      <c r="AJ263" s="53"/>
      <c r="AK263" s="53"/>
      <c r="AL263" s="53"/>
      <c r="AM263" s="53"/>
      <c r="AN263" s="53"/>
      <c r="AO263" s="53"/>
      <c r="AP263" s="53"/>
      <c r="AQ263" s="53"/>
      <c r="AR263" s="53"/>
      <c r="AS263" s="53"/>
      <c r="AT263" s="53"/>
      <c r="AU263" s="53"/>
      <c r="AV263" s="53"/>
      <c r="AW263" s="53"/>
      <c r="AX263" s="53"/>
      <c r="AY263" s="53"/>
      <c r="AZ263" s="53"/>
      <c r="BA263" s="60">
        <f t="shared" si="84"/>
        <v>1769.52</v>
      </c>
      <c r="BB263" s="61">
        <f t="shared" si="85"/>
        <v>1769.52</v>
      </c>
      <c r="BC263" s="56" t="str">
        <f t="shared" si="86"/>
        <v>INR  One Thousand Seven Hundred &amp; Sixty Nine  and Paise Fifty Two Only</v>
      </c>
      <c r="BD263" s="71">
        <v>147</v>
      </c>
      <c r="BE263" s="73">
        <f t="shared" si="70"/>
        <v>166.29</v>
      </c>
      <c r="BF263" s="73">
        <f t="shared" si="71"/>
        <v>1764</v>
      </c>
      <c r="BG263" s="73"/>
      <c r="BK263" s="15">
        <f t="shared" si="72"/>
        <v>166.81</v>
      </c>
      <c r="BL263" s="15">
        <f t="shared" si="63"/>
        <v>148.53</v>
      </c>
      <c r="BM263" s="15">
        <f t="shared" si="64"/>
        <v>166.81</v>
      </c>
      <c r="BO263" s="93">
        <v>146</v>
      </c>
      <c r="BP263" s="15">
        <f t="shared" si="82"/>
        <v>147.46</v>
      </c>
      <c r="BQ263" s="95">
        <f t="shared" si="65"/>
        <v>147.46</v>
      </c>
      <c r="HR263" s="16"/>
      <c r="HS263" s="16"/>
      <c r="HT263" s="16"/>
      <c r="HU263" s="16"/>
      <c r="HV263" s="16"/>
    </row>
    <row r="264" spans="1:230" s="15" customFormat="1" ht="72.75" customHeight="1">
      <c r="A264" s="64">
        <v>252</v>
      </c>
      <c r="B264" s="88" t="s">
        <v>651</v>
      </c>
      <c r="C264" s="72" t="s">
        <v>320</v>
      </c>
      <c r="D264" s="102">
        <v>6</v>
      </c>
      <c r="E264" s="112" t="s">
        <v>254</v>
      </c>
      <c r="F264" s="115">
        <v>1190.79</v>
      </c>
      <c r="G264" s="76">
        <f>D264*F264</f>
        <v>7144.74</v>
      </c>
      <c r="H264" s="47"/>
      <c r="I264" s="46" t="s">
        <v>39</v>
      </c>
      <c r="J264" s="48">
        <f t="shared" si="83"/>
        <v>1</v>
      </c>
      <c r="K264" s="49" t="s">
        <v>64</v>
      </c>
      <c r="L264" s="49" t="s">
        <v>7</v>
      </c>
      <c r="M264" s="58"/>
      <c r="N264" s="57"/>
      <c r="O264" s="57"/>
      <c r="P264" s="59"/>
      <c r="Q264" s="57"/>
      <c r="R264" s="57"/>
      <c r="S264" s="59"/>
      <c r="T264" s="53"/>
      <c r="U264" s="53"/>
      <c r="V264" s="53"/>
      <c r="W264" s="53"/>
      <c r="X264" s="53"/>
      <c r="Y264" s="53"/>
      <c r="Z264" s="53"/>
      <c r="AA264" s="53"/>
      <c r="AB264" s="53"/>
      <c r="AC264" s="53"/>
      <c r="AD264" s="53"/>
      <c r="AE264" s="53"/>
      <c r="AF264" s="53"/>
      <c r="AG264" s="53"/>
      <c r="AH264" s="53"/>
      <c r="AI264" s="53"/>
      <c r="AJ264" s="53"/>
      <c r="AK264" s="53"/>
      <c r="AL264" s="53"/>
      <c r="AM264" s="53"/>
      <c r="AN264" s="53"/>
      <c r="AO264" s="53"/>
      <c r="AP264" s="53"/>
      <c r="AQ264" s="53"/>
      <c r="AR264" s="53"/>
      <c r="AS264" s="53"/>
      <c r="AT264" s="53"/>
      <c r="AU264" s="53"/>
      <c r="AV264" s="53"/>
      <c r="AW264" s="53"/>
      <c r="AX264" s="53"/>
      <c r="AY264" s="53"/>
      <c r="AZ264" s="53"/>
      <c r="BA264" s="60">
        <f t="shared" si="84"/>
        <v>7144.74</v>
      </c>
      <c r="BB264" s="61">
        <f t="shared" si="85"/>
        <v>7144.74</v>
      </c>
      <c r="BC264" s="56" t="str">
        <f t="shared" si="86"/>
        <v>INR  Seven Thousand One Hundred &amp; Forty Four  and Paise Seventy Four Only</v>
      </c>
      <c r="BD264" s="70">
        <v>1415</v>
      </c>
      <c r="BE264" s="73">
        <f t="shared" si="70"/>
        <v>1600.65</v>
      </c>
      <c r="BF264" s="73">
        <f t="shared" si="71"/>
        <v>8490</v>
      </c>
      <c r="BG264" s="73"/>
      <c r="BK264" s="15">
        <f t="shared" si="72"/>
        <v>1347.02</v>
      </c>
      <c r="BL264" s="15">
        <f t="shared" si="63"/>
        <v>166.81</v>
      </c>
      <c r="BM264" s="15">
        <f t="shared" si="64"/>
        <v>1347.02</v>
      </c>
      <c r="BO264" s="93">
        <v>1179</v>
      </c>
      <c r="BP264" s="15">
        <f t="shared" si="82"/>
        <v>1190.79</v>
      </c>
      <c r="BQ264" s="95">
        <f t="shared" si="65"/>
        <v>1190.79</v>
      </c>
      <c r="HR264" s="16"/>
      <c r="HS264" s="16"/>
      <c r="HT264" s="16"/>
      <c r="HU264" s="16"/>
      <c r="HV264" s="16"/>
    </row>
    <row r="265" spans="1:230" s="15" customFormat="1" ht="76.5" customHeight="1">
      <c r="A265" s="64">
        <v>253</v>
      </c>
      <c r="B265" s="88" t="s">
        <v>566</v>
      </c>
      <c r="C265" s="72" t="s">
        <v>321</v>
      </c>
      <c r="D265" s="102">
        <v>8</v>
      </c>
      <c r="E265" s="112" t="s">
        <v>254</v>
      </c>
      <c r="F265" s="115">
        <v>697.91</v>
      </c>
      <c r="G265" s="76">
        <f>D265*F265</f>
        <v>5583.28</v>
      </c>
      <c r="H265" s="47"/>
      <c r="I265" s="46" t="s">
        <v>39</v>
      </c>
      <c r="J265" s="48">
        <f t="shared" si="83"/>
        <v>1</v>
      </c>
      <c r="K265" s="49" t="s">
        <v>64</v>
      </c>
      <c r="L265" s="49" t="s">
        <v>7</v>
      </c>
      <c r="M265" s="58"/>
      <c r="N265" s="57"/>
      <c r="O265" s="57"/>
      <c r="P265" s="59"/>
      <c r="Q265" s="57"/>
      <c r="R265" s="57"/>
      <c r="S265" s="59"/>
      <c r="T265" s="53"/>
      <c r="U265" s="53"/>
      <c r="V265" s="53"/>
      <c r="W265" s="53"/>
      <c r="X265" s="53"/>
      <c r="Y265" s="53"/>
      <c r="Z265" s="53"/>
      <c r="AA265" s="53"/>
      <c r="AB265" s="53"/>
      <c r="AC265" s="53"/>
      <c r="AD265" s="53"/>
      <c r="AE265" s="53"/>
      <c r="AF265" s="53"/>
      <c r="AG265" s="53"/>
      <c r="AH265" s="53"/>
      <c r="AI265" s="53"/>
      <c r="AJ265" s="53"/>
      <c r="AK265" s="53"/>
      <c r="AL265" s="53"/>
      <c r="AM265" s="53"/>
      <c r="AN265" s="53"/>
      <c r="AO265" s="53"/>
      <c r="AP265" s="53"/>
      <c r="AQ265" s="53"/>
      <c r="AR265" s="53"/>
      <c r="AS265" s="53"/>
      <c r="AT265" s="53"/>
      <c r="AU265" s="53"/>
      <c r="AV265" s="53"/>
      <c r="AW265" s="53"/>
      <c r="AX265" s="53"/>
      <c r="AY265" s="53"/>
      <c r="AZ265" s="53"/>
      <c r="BA265" s="60">
        <f t="shared" si="84"/>
        <v>5583.28</v>
      </c>
      <c r="BB265" s="61">
        <f t="shared" si="85"/>
        <v>5583.28</v>
      </c>
      <c r="BC265" s="56" t="str">
        <f t="shared" si="86"/>
        <v>INR  Five Thousand Five Hundred &amp; Eighty Three  and Paise Twenty Eight Only</v>
      </c>
      <c r="BD265" s="70">
        <v>983</v>
      </c>
      <c r="BE265" s="73">
        <f t="shared" si="70"/>
        <v>1111.97</v>
      </c>
      <c r="BF265" s="73">
        <f t="shared" si="71"/>
        <v>7864</v>
      </c>
      <c r="BG265" s="73"/>
      <c r="BK265" s="15">
        <f t="shared" si="72"/>
        <v>789.48</v>
      </c>
      <c r="BL265" s="15">
        <f t="shared" si="63"/>
        <v>1347.02</v>
      </c>
      <c r="BM265" s="15">
        <f t="shared" si="64"/>
        <v>789.48</v>
      </c>
      <c r="BO265" s="93">
        <v>691</v>
      </c>
      <c r="BP265" s="15">
        <f t="shared" si="82"/>
        <v>697.91</v>
      </c>
      <c r="BQ265" s="95">
        <f t="shared" si="65"/>
        <v>697.91</v>
      </c>
      <c r="HR265" s="16"/>
      <c r="HS265" s="16"/>
      <c r="HT265" s="16"/>
      <c r="HU265" s="16"/>
      <c r="HV265" s="16"/>
    </row>
    <row r="266" spans="1:230" s="15" customFormat="1" ht="79.5" customHeight="1">
      <c r="A266" s="64">
        <v>254</v>
      </c>
      <c r="B266" s="88" t="s">
        <v>567</v>
      </c>
      <c r="C266" s="72" t="s">
        <v>322</v>
      </c>
      <c r="D266" s="102">
        <v>5</v>
      </c>
      <c r="E266" s="112" t="s">
        <v>590</v>
      </c>
      <c r="F266" s="115">
        <v>3039.09</v>
      </c>
      <c r="G266" s="76">
        <f>D266*F266</f>
        <v>15195.45</v>
      </c>
      <c r="H266" s="47"/>
      <c r="I266" s="46" t="s">
        <v>39</v>
      </c>
      <c r="J266" s="48">
        <f t="shared" si="83"/>
        <v>1</v>
      </c>
      <c r="K266" s="49" t="s">
        <v>64</v>
      </c>
      <c r="L266" s="49" t="s">
        <v>7</v>
      </c>
      <c r="M266" s="58"/>
      <c r="N266" s="57"/>
      <c r="O266" s="57"/>
      <c r="P266" s="59"/>
      <c r="Q266" s="57"/>
      <c r="R266" s="57"/>
      <c r="S266" s="59"/>
      <c r="T266" s="53"/>
      <c r="U266" s="53"/>
      <c r="V266" s="53"/>
      <c r="W266" s="53"/>
      <c r="X266" s="53"/>
      <c r="Y266" s="53"/>
      <c r="Z266" s="53"/>
      <c r="AA266" s="53"/>
      <c r="AB266" s="53"/>
      <c r="AC266" s="53"/>
      <c r="AD266" s="53"/>
      <c r="AE266" s="53"/>
      <c r="AF266" s="53"/>
      <c r="AG266" s="53"/>
      <c r="AH266" s="53"/>
      <c r="AI266" s="53"/>
      <c r="AJ266" s="53"/>
      <c r="AK266" s="53"/>
      <c r="AL266" s="53"/>
      <c r="AM266" s="53"/>
      <c r="AN266" s="53"/>
      <c r="AO266" s="53"/>
      <c r="AP266" s="53"/>
      <c r="AQ266" s="53"/>
      <c r="AR266" s="53"/>
      <c r="AS266" s="53"/>
      <c r="AT266" s="53"/>
      <c r="AU266" s="53"/>
      <c r="AV266" s="53"/>
      <c r="AW266" s="53"/>
      <c r="AX266" s="53"/>
      <c r="AY266" s="53"/>
      <c r="AZ266" s="53"/>
      <c r="BA266" s="60">
        <f t="shared" si="84"/>
        <v>15195.45</v>
      </c>
      <c r="BB266" s="61">
        <f t="shared" si="85"/>
        <v>15195.45</v>
      </c>
      <c r="BC266" s="56" t="str">
        <f t="shared" si="86"/>
        <v>INR  Fifteen Thousand One Hundred &amp; Ninety Five  and Paise Forty Five Only</v>
      </c>
      <c r="BD266" s="70">
        <v>659</v>
      </c>
      <c r="BE266" s="73">
        <f t="shared" si="70"/>
        <v>745.46</v>
      </c>
      <c r="BF266" s="73">
        <f t="shared" si="71"/>
        <v>3295</v>
      </c>
      <c r="BG266" s="73"/>
      <c r="BK266" s="15">
        <f t="shared" si="72"/>
        <v>3437.82</v>
      </c>
      <c r="BL266" s="15">
        <f t="shared" si="63"/>
        <v>789.48</v>
      </c>
      <c r="BM266" s="15">
        <f t="shared" si="64"/>
        <v>3437.82</v>
      </c>
      <c r="BO266" s="93">
        <v>3009</v>
      </c>
      <c r="BP266" s="15">
        <f t="shared" si="82"/>
        <v>3039.09</v>
      </c>
      <c r="BQ266" s="95">
        <f t="shared" si="65"/>
        <v>3039.09</v>
      </c>
      <c r="HR266" s="16"/>
      <c r="HS266" s="16"/>
      <c r="HT266" s="16"/>
      <c r="HU266" s="16"/>
      <c r="HV266" s="16"/>
    </row>
    <row r="267" spans="1:230" s="15" customFormat="1" ht="63.75" customHeight="1">
      <c r="A267" s="64">
        <v>255</v>
      </c>
      <c r="B267" s="88" t="s">
        <v>568</v>
      </c>
      <c r="C267" s="72" t="s">
        <v>323</v>
      </c>
      <c r="D267" s="102">
        <v>10</v>
      </c>
      <c r="E267" s="112" t="s">
        <v>590</v>
      </c>
      <c r="F267" s="115">
        <v>1395.82</v>
      </c>
      <c r="G267" s="76">
        <f aca="true" t="shared" si="87" ref="G267:G285">D267*F267</f>
        <v>13958.2</v>
      </c>
      <c r="H267" s="47"/>
      <c r="I267" s="46" t="s">
        <v>39</v>
      </c>
      <c r="J267" s="48">
        <f t="shared" si="83"/>
        <v>1</v>
      </c>
      <c r="K267" s="49" t="s">
        <v>64</v>
      </c>
      <c r="L267" s="49" t="s">
        <v>7</v>
      </c>
      <c r="M267" s="58"/>
      <c r="N267" s="57"/>
      <c r="O267" s="57"/>
      <c r="P267" s="59"/>
      <c r="Q267" s="57"/>
      <c r="R267" s="57"/>
      <c r="S267" s="59"/>
      <c r="T267" s="53"/>
      <c r="U267" s="53"/>
      <c r="V267" s="53"/>
      <c r="W267" s="53"/>
      <c r="X267" s="53"/>
      <c r="Y267" s="53"/>
      <c r="Z267" s="53"/>
      <c r="AA267" s="53"/>
      <c r="AB267" s="53"/>
      <c r="AC267" s="53"/>
      <c r="AD267" s="53"/>
      <c r="AE267" s="53"/>
      <c r="AF267" s="53"/>
      <c r="AG267" s="53"/>
      <c r="AH267" s="53"/>
      <c r="AI267" s="53"/>
      <c r="AJ267" s="53"/>
      <c r="AK267" s="53"/>
      <c r="AL267" s="53"/>
      <c r="AM267" s="53"/>
      <c r="AN267" s="53"/>
      <c r="AO267" s="53"/>
      <c r="AP267" s="53"/>
      <c r="AQ267" s="53"/>
      <c r="AR267" s="53"/>
      <c r="AS267" s="53"/>
      <c r="AT267" s="53"/>
      <c r="AU267" s="53"/>
      <c r="AV267" s="53"/>
      <c r="AW267" s="53"/>
      <c r="AX267" s="53"/>
      <c r="AY267" s="53"/>
      <c r="AZ267" s="53"/>
      <c r="BA267" s="60">
        <f t="shared" si="84"/>
        <v>13958.2</v>
      </c>
      <c r="BB267" s="61">
        <f t="shared" si="85"/>
        <v>13958.2</v>
      </c>
      <c r="BC267" s="56" t="str">
        <f t="shared" si="86"/>
        <v>INR  Thirteen Thousand Nine Hundred &amp; Fifty Eight  and Paise Twenty Only</v>
      </c>
      <c r="BD267" s="70">
        <v>14.95</v>
      </c>
      <c r="BE267" s="73">
        <f t="shared" si="70"/>
        <v>16.91</v>
      </c>
      <c r="BF267" s="73">
        <f t="shared" si="71"/>
        <v>149.5</v>
      </c>
      <c r="BG267" s="73"/>
      <c r="BK267" s="15">
        <f t="shared" si="72"/>
        <v>1578.95</v>
      </c>
      <c r="BL267" s="15">
        <f aca="true" t="shared" si="88" ref="BL267:BL285">ROUND(F266*1.12*1.01,2)</f>
        <v>3437.82</v>
      </c>
      <c r="BM267" s="15">
        <f aca="true" t="shared" si="89" ref="BM267:BM285">ROUND(F267*1.12*1.01,2)</f>
        <v>1578.95</v>
      </c>
      <c r="BO267" s="93">
        <v>1382</v>
      </c>
      <c r="BP267" s="15">
        <f t="shared" si="82"/>
        <v>1395.82</v>
      </c>
      <c r="BQ267" s="95">
        <f t="shared" si="65"/>
        <v>1395.82</v>
      </c>
      <c r="HR267" s="16"/>
      <c r="HS267" s="16"/>
      <c r="HT267" s="16"/>
      <c r="HU267" s="16"/>
      <c r="HV267" s="16"/>
    </row>
    <row r="268" spans="1:230" s="15" customFormat="1" ht="66" customHeight="1">
      <c r="A268" s="64">
        <v>256</v>
      </c>
      <c r="B268" s="85" t="s">
        <v>569</v>
      </c>
      <c r="C268" s="72" t="s">
        <v>324</v>
      </c>
      <c r="D268" s="102">
        <v>4</v>
      </c>
      <c r="E268" s="112" t="s">
        <v>554</v>
      </c>
      <c r="F268" s="115">
        <v>8376.94</v>
      </c>
      <c r="G268" s="76">
        <f t="shared" si="87"/>
        <v>33507.76</v>
      </c>
      <c r="H268" s="47"/>
      <c r="I268" s="46" t="s">
        <v>39</v>
      </c>
      <c r="J268" s="48">
        <f t="shared" si="83"/>
        <v>1</v>
      </c>
      <c r="K268" s="49" t="s">
        <v>64</v>
      </c>
      <c r="L268" s="49" t="s">
        <v>7</v>
      </c>
      <c r="M268" s="58"/>
      <c r="N268" s="57"/>
      <c r="O268" s="57"/>
      <c r="P268" s="59"/>
      <c r="Q268" s="57"/>
      <c r="R268" s="57"/>
      <c r="S268" s="59"/>
      <c r="T268" s="53"/>
      <c r="U268" s="53"/>
      <c r="V268" s="53"/>
      <c r="W268" s="53"/>
      <c r="X268" s="53"/>
      <c r="Y268" s="53"/>
      <c r="Z268" s="53"/>
      <c r="AA268" s="53"/>
      <c r="AB268" s="53"/>
      <c r="AC268" s="53"/>
      <c r="AD268" s="53"/>
      <c r="AE268" s="53"/>
      <c r="AF268" s="53"/>
      <c r="AG268" s="53"/>
      <c r="AH268" s="53"/>
      <c r="AI268" s="53"/>
      <c r="AJ268" s="53"/>
      <c r="AK268" s="53"/>
      <c r="AL268" s="53"/>
      <c r="AM268" s="53"/>
      <c r="AN268" s="53"/>
      <c r="AO268" s="53"/>
      <c r="AP268" s="53"/>
      <c r="AQ268" s="53"/>
      <c r="AR268" s="53"/>
      <c r="AS268" s="53"/>
      <c r="AT268" s="53"/>
      <c r="AU268" s="53"/>
      <c r="AV268" s="53"/>
      <c r="AW268" s="53"/>
      <c r="AX268" s="53"/>
      <c r="AY268" s="53"/>
      <c r="AZ268" s="53"/>
      <c r="BA268" s="60">
        <f t="shared" si="84"/>
        <v>33507.76</v>
      </c>
      <c r="BB268" s="61">
        <f t="shared" si="85"/>
        <v>33507.76</v>
      </c>
      <c r="BC268" s="56" t="str">
        <f t="shared" si="86"/>
        <v>INR  Thirty Three Thousand Five Hundred &amp; Seven  and Paise Seventy Six Only</v>
      </c>
      <c r="BD268" s="70">
        <v>15.66</v>
      </c>
      <c r="BE268" s="73">
        <f t="shared" si="70"/>
        <v>17.71</v>
      </c>
      <c r="BF268" s="73">
        <f t="shared" si="71"/>
        <v>62.64</v>
      </c>
      <c r="BG268" s="73"/>
      <c r="BK268" s="15">
        <f t="shared" si="72"/>
        <v>9475.99</v>
      </c>
      <c r="BL268" s="15">
        <f t="shared" si="88"/>
        <v>1578.95</v>
      </c>
      <c r="BM268" s="15">
        <f t="shared" si="89"/>
        <v>9475.99</v>
      </c>
      <c r="BO268" s="93">
        <v>8294</v>
      </c>
      <c r="BP268" s="15">
        <f t="shared" si="82"/>
        <v>8376.94</v>
      </c>
      <c r="BQ268" s="95">
        <f t="shared" si="65"/>
        <v>8376.94</v>
      </c>
      <c r="HR268" s="16"/>
      <c r="HS268" s="16"/>
      <c r="HT268" s="16"/>
      <c r="HU268" s="16"/>
      <c r="HV268" s="16"/>
    </row>
    <row r="269" spans="1:230" s="15" customFormat="1" ht="90.75" customHeight="1">
      <c r="A269" s="64">
        <v>257</v>
      </c>
      <c r="B269" s="85" t="s">
        <v>631</v>
      </c>
      <c r="C269" s="72" t="s">
        <v>325</v>
      </c>
      <c r="D269" s="102">
        <v>4</v>
      </c>
      <c r="E269" s="112" t="s">
        <v>253</v>
      </c>
      <c r="F269" s="115">
        <v>46357.99</v>
      </c>
      <c r="G269" s="76">
        <f t="shared" si="87"/>
        <v>185431.96</v>
      </c>
      <c r="H269" s="47"/>
      <c r="I269" s="46" t="s">
        <v>39</v>
      </c>
      <c r="J269" s="48">
        <f t="shared" si="83"/>
        <v>1</v>
      </c>
      <c r="K269" s="49" t="s">
        <v>64</v>
      </c>
      <c r="L269" s="49" t="s">
        <v>7</v>
      </c>
      <c r="M269" s="58"/>
      <c r="N269" s="57"/>
      <c r="O269" s="57"/>
      <c r="P269" s="59"/>
      <c r="Q269" s="57"/>
      <c r="R269" s="57"/>
      <c r="S269" s="59"/>
      <c r="T269" s="53"/>
      <c r="U269" s="53"/>
      <c r="V269" s="53"/>
      <c r="W269" s="53"/>
      <c r="X269" s="53"/>
      <c r="Y269" s="53"/>
      <c r="Z269" s="53"/>
      <c r="AA269" s="53"/>
      <c r="AB269" s="53"/>
      <c r="AC269" s="53"/>
      <c r="AD269" s="53"/>
      <c r="AE269" s="53"/>
      <c r="AF269" s="53"/>
      <c r="AG269" s="53"/>
      <c r="AH269" s="53"/>
      <c r="AI269" s="53"/>
      <c r="AJ269" s="53"/>
      <c r="AK269" s="53"/>
      <c r="AL269" s="53"/>
      <c r="AM269" s="53"/>
      <c r="AN269" s="53"/>
      <c r="AO269" s="53"/>
      <c r="AP269" s="53"/>
      <c r="AQ269" s="53"/>
      <c r="AR269" s="53"/>
      <c r="AS269" s="53"/>
      <c r="AT269" s="53"/>
      <c r="AU269" s="53"/>
      <c r="AV269" s="53"/>
      <c r="AW269" s="53"/>
      <c r="AX269" s="53"/>
      <c r="AY269" s="53"/>
      <c r="AZ269" s="53"/>
      <c r="BA269" s="60">
        <f t="shared" si="84"/>
        <v>185431.96</v>
      </c>
      <c r="BB269" s="61">
        <f t="shared" si="85"/>
        <v>185431.96</v>
      </c>
      <c r="BC269" s="56" t="str">
        <f t="shared" si="86"/>
        <v>INR  One Lakh Eighty Five Thousand Four Hundred &amp; Thirty One  and Paise Ninety Six Only</v>
      </c>
      <c r="BD269" s="70">
        <v>30.8</v>
      </c>
      <c r="BE269" s="73">
        <f t="shared" si="70"/>
        <v>34.84</v>
      </c>
      <c r="BF269" s="73">
        <f t="shared" si="71"/>
        <v>123.2</v>
      </c>
      <c r="BG269" s="73"/>
      <c r="BK269" s="15">
        <f t="shared" si="72"/>
        <v>52440.16</v>
      </c>
      <c r="BL269" s="15">
        <f t="shared" si="88"/>
        <v>9475.99</v>
      </c>
      <c r="BM269" s="15">
        <f t="shared" si="89"/>
        <v>52440.16</v>
      </c>
      <c r="BO269" s="93">
        <v>45899</v>
      </c>
      <c r="BP269" s="15">
        <f t="shared" si="82"/>
        <v>46357.99</v>
      </c>
      <c r="BQ269" s="95">
        <f t="shared" si="65"/>
        <v>46357.99</v>
      </c>
      <c r="HR269" s="16"/>
      <c r="HS269" s="16"/>
      <c r="HT269" s="16"/>
      <c r="HU269" s="16"/>
      <c r="HV269" s="16"/>
    </row>
    <row r="270" spans="1:230" s="15" customFormat="1" ht="90" customHeight="1">
      <c r="A270" s="64">
        <v>258</v>
      </c>
      <c r="B270" s="85" t="s">
        <v>652</v>
      </c>
      <c r="C270" s="72" t="s">
        <v>326</v>
      </c>
      <c r="D270" s="102">
        <v>4</v>
      </c>
      <c r="E270" s="112" t="s">
        <v>253</v>
      </c>
      <c r="F270" s="115">
        <v>2272.5</v>
      </c>
      <c r="G270" s="76">
        <f t="shared" si="87"/>
        <v>9090</v>
      </c>
      <c r="H270" s="47"/>
      <c r="I270" s="46" t="s">
        <v>39</v>
      </c>
      <c r="J270" s="48">
        <f t="shared" si="83"/>
        <v>1</v>
      </c>
      <c r="K270" s="49" t="s">
        <v>64</v>
      </c>
      <c r="L270" s="49" t="s">
        <v>7</v>
      </c>
      <c r="M270" s="58"/>
      <c r="N270" s="57"/>
      <c r="O270" s="57"/>
      <c r="P270" s="59"/>
      <c r="Q270" s="57"/>
      <c r="R270" s="57"/>
      <c r="S270" s="59"/>
      <c r="T270" s="53"/>
      <c r="U270" s="53"/>
      <c r="V270" s="53"/>
      <c r="W270" s="53"/>
      <c r="X270" s="53"/>
      <c r="Y270" s="53"/>
      <c r="Z270" s="53"/>
      <c r="AA270" s="53"/>
      <c r="AB270" s="53"/>
      <c r="AC270" s="53"/>
      <c r="AD270" s="53"/>
      <c r="AE270" s="53"/>
      <c r="AF270" s="53"/>
      <c r="AG270" s="53"/>
      <c r="AH270" s="53"/>
      <c r="AI270" s="53"/>
      <c r="AJ270" s="53"/>
      <c r="AK270" s="53"/>
      <c r="AL270" s="53"/>
      <c r="AM270" s="53"/>
      <c r="AN270" s="53"/>
      <c r="AO270" s="53"/>
      <c r="AP270" s="53"/>
      <c r="AQ270" s="53"/>
      <c r="AR270" s="53"/>
      <c r="AS270" s="53"/>
      <c r="AT270" s="53"/>
      <c r="AU270" s="53"/>
      <c r="AV270" s="53"/>
      <c r="AW270" s="53"/>
      <c r="AX270" s="53"/>
      <c r="AY270" s="53"/>
      <c r="AZ270" s="53"/>
      <c r="BA270" s="60">
        <f t="shared" si="84"/>
        <v>9090</v>
      </c>
      <c r="BB270" s="61">
        <f t="shared" si="85"/>
        <v>9090</v>
      </c>
      <c r="BC270" s="56" t="str">
        <f t="shared" si="86"/>
        <v>INR  Nine Thousand  &amp;Ninety  Only</v>
      </c>
      <c r="BD270" s="70">
        <v>30.8</v>
      </c>
      <c r="BE270" s="73">
        <f t="shared" si="70"/>
        <v>34.84</v>
      </c>
      <c r="BF270" s="73">
        <f t="shared" si="71"/>
        <v>123.2</v>
      </c>
      <c r="BG270" s="73"/>
      <c r="BK270" s="15">
        <f t="shared" si="72"/>
        <v>2570.65</v>
      </c>
      <c r="BL270" s="15">
        <f t="shared" si="88"/>
        <v>52440.16</v>
      </c>
      <c r="BM270" s="15">
        <f t="shared" si="89"/>
        <v>2570.65</v>
      </c>
      <c r="BO270" s="93">
        <v>2250</v>
      </c>
      <c r="BP270" s="15">
        <f t="shared" si="82"/>
        <v>2272.5</v>
      </c>
      <c r="BQ270" s="95">
        <f t="shared" si="65"/>
        <v>2272.5</v>
      </c>
      <c r="HR270" s="16"/>
      <c r="HS270" s="16"/>
      <c r="HT270" s="16"/>
      <c r="HU270" s="16"/>
      <c r="HV270" s="16"/>
    </row>
    <row r="271" spans="1:230" s="15" customFormat="1" ht="39" customHeight="1">
      <c r="A271" s="64">
        <v>259</v>
      </c>
      <c r="B271" s="85" t="s">
        <v>570</v>
      </c>
      <c r="C271" s="72" t="s">
        <v>327</v>
      </c>
      <c r="D271" s="102">
        <v>4</v>
      </c>
      <c r="E271" s="112" t="s">
        <v>253</v>
      </c>
      <c r="F271" s="115">
        <v>2474.5</v>
      </c>
      <c r="G271" s="76">
        <f t="shared" si="87"/>
        <v>9898</v>
      </c>
      <c r="H271" s="47"/>
      <c r="I271" s="46" t="s">
        <v>39</v>
      </c>
      <c r="J271" s="48">
        <f t="shared" si="83"/>
        <v>1</v>
      </c>
      <c r="K271" s="49" t="s">
        <v>64</v>
      </c>
      <c r="L271" s="49" t="s">
        <v>7</v>
      </c>
      <c r="M271" s="58"/>
      <c r="N271" s="57"/>
      <c r="O271" s="57"/>
      <c r="P271" s="59"/>
      <c r="Q271" s="57"/>
      <c r="R271" s="57"/>
      <c r="S271" s="59"/>
      <c r="T271" s="53"/>
      <c r="U271" s="53"/>
      <c r="V271" s="53"/>
      <c r="W271" s="53"/>
      <c r="X271" s="53"/>
      <c r="Y271" s="53"/>
      <c r="Z271" s="53"/>
      <c r="AA271" s="53"/>
      <c r="AB271" s="53"/>
      <c r="AC271" s="53"/>
      <c r="AD271" s="53"/>
      <c r="AE271" s="53"/>
      <c r="AF271" s="53"/>
      <c r="AG271" s="53"/>
      <c r="AH271" s="53"/>
      <c r="AI271" s="53"/>
      <c r="AJ271" s="53"/>
      <c r="AK271" s="53"/>
      <c r="AL271" s="53"/>
      <c r="AM271" s="53"/>
      <c r="AN271" s="53"/>
      <c r="AO271" s="53"/>
      <c r="AP271" s="53"/>
      <c r="AQ271" s="53"/>
      <c r="AR271" s="53"/>
      <c r="AS271" s="53"/>
      <c r="AT271" s="53"/>
      <c r="AU271" s="53"/>
      <c r="AV271" s="53"/>
      <c r="AW271" s="53"/>
      <c r="AX271" s="53"/>
      <c r="AY271" s="53"/>
      <c r="AZ271" s="53"/>
      <c r="BA271" s="60">
        <f t="shared" si="84"/>
        <v>9898</v>
      </c>
      <c r="BB271" s="61">
        <f t="shared" si="85"/>
        <v>9898</v>
      </c>
      <c r="BC271" s="56" t="str">
        <f t="shared" si="86"/>
        <v>INR  Nine Thousand Eight Hundred &amp; Ninety Eight  Only</v>
      </c>
      <c r="BD271" s="70">
        <v>48.5</v>
      </c>
      <c r="BE271" s="73">
        <f aca="true" t="shared" si="90" ref="BE271:BE286">BD271*1.12*1.01</f>
        <v>54.86</v>
      </c>
      <c r="BF271" s="73">
        <f aca="true" t="shared" si="91" ref="BF271:BF286">D271*BD271</f>
        <v>194</v>
      </c>
      <c r="BG271" s="73"/>
      <c r="BK271" s="15">
        <f aca="true" t="shared" si="92" ref="BK271:BK286">ROUND(F271*1.12*1.01,2)</f>
        <v>2799.15</v>
      </c>
      <c r="BL271" s="15">
        <f t="shared" si="88"/>
        <v>2570.65</v>
      </c>
      <c r="BM271" s="15">
        <f t="shared" si="89"/>
        <v>2799.15</v>
      </c>
      <c r="BO271" s="93">
        <v>2450</v>
      </c>
      <c r="BP271" s="15">
        <f t="shared" si="82"/>
        <v>2474.5</v>
      </c>
      <c r="BQ271" s="95">
        <f aca="true" t="shared" si="93" ref="BQ271:BQ297">ROUND(BP271,2)</f>
        <v>2474.5</v>
      </c>
      <c r="HR271" s="16"/>
      <c r="HS271" s="16"/>
      <c r="HT271" s="16"/>
      <c r="HU271" s="16"/>
      <c r="HV271" s="16"/>
    </row>
    <row r="272" spans="1:230" s="15" customFormat="1" ht="62.25" customHeight="1">
      <c r="A272" s="64">
        <v>260</v>
      </c>
      <c r="B272" s="85" t="s">
        <v>571</v>
      </c>
      <c r="C272" s="72" t="s">
        <v>328</v>
      </c>
      <c r="D272" s="102">
        <v>20</v>
      </c>
      <c r="E272" s="112" t="s">
        <v>252</v>
      </c>
      <c r="F272" s="115">
        <v>702.96</v>
      </c>
      <c r="G272" s="76">
        <f>D272*F272</f>
        <v>14059.2</v>
      </c>
      <c r="H272" s="47"/>
      <c r="I272" s="46" t="s">
        <v>39</v>
      </c>
      <c r="J272" s="48">
        <f t="shared" si="83"/>
        <v>1</v>
      </c>
      <c r="K272" s="49" t="s">
        <v>64</v>
      </c>
      <c r="L272" s="49" t="s">
        <v>7</v>
      </c>
      <c r="M272" s="58"/>
      <c r="N272" s="57"/>
      <c r="O272" s="57"/>
      <c r="P272" s="59"/>
      <c r="Q272" s="57"/>
      <c r="R272" s="57"/>
      <c r="S272" s="59"/>
      <c r="T272" s="53"/>
      <c r="U272" s="53"/>
      <c r="V272" s="53"/>
      <c r="W272" s="53"/>
      <c r="X272" s="53"/>
      <c r="Y272" s="53"/>
      <c r="Z272" s="53"/>
      <c r="AA272" s="53"/>
      <c r="AB272" s="53"/>
      <c r="AC272" s="53"/>
      <c r="AD272" s="53"/>
      <c r="AE272" s="53"/>
      <c r="AF272" s="53"/>
      <c r="AG272" s="53"/>
      <c r="AH272" s="53"/>
      <c r="AI272" s="53"/>
      <c r="AJ272" s="53"/>
      <c r="AK272" s="53"/>
      <c r="AL272" s="53"/>
      <c r="AM272" s="53"/>
      <c r="AN272" s="53"/>
      <c r="AO272" s="53"/>
      <c r="AP272" s="53"/>
      <c r="AQ272" s="53"/>
      <c r="AR272" s="53"/>
      <c r="AS272" s="53"/>
      <c r="AT272" s="53"/>
      <c r="AU272" s="53"/>
      <c r="AV272" s="53"/>
      <c r="AW272" s="53"/>
      <c r="AX272" s="53"/>
      <c r="AY272" s="53"/>
      <c r="AZ272" s="53"/>
      <c r="BA272" s="60">
        <f t="shared" si="84"/>
        <v>14059.2</v>
      </c>
      <c r="BB272" s="61">
        <f t="shared" si="85"/>
        <v>14059.2</v>
      </c>
      <c r="BC272" s="56" t="str">
        <f t="shared" si="86"/>
        <v>INR  Fourteen Thousand  &amp;Fifty Nine  and Paise Twenty Only</v>
      </c>
      <c r="BD272" s="70">
        <v>62</v>
      </c>
      <c r="BE272" s="73">
        <f t="shared" si="90"/>
        <v>70.13</v>
      </c>
      <c r="BF272" s="73">
        <f t="shared" si="91"/>
        <v>1240</v>
      </c>
      <c r="BG272" s="73"/>
      <c r="BK272" s="15">
        <f t="shared" si="92"/>
        <v>795.19</v>
      </c>
      <c r="BL272" s="15">
        <f t="shared" si="88"/>
        <v>2799.15</v>
      </c>
      <c r="BM272" s="15">
        <f t="shared" si="89"/>
        <v>795.19</v>
      </c>
      <c r="BO272" s="93">
        <v>696</v>
      </c>
      <c r="BP272" s="15">
        <f t="shared" si="82"/>
        <v>702.96</v>
      </c>
      <c r="BQ272" s="95">
        <f t="shared" si="93"/>
        <v>702.96</v>
      </c>
      <c r="HR272" s="16"/>
      <c r="HS272" s="16"/>
      <c r="HT272" s="16"/>
      <c r="HU272" s="16"/>
      <c r="HV272" s="16"/>
    </row>
    <row r="273" spans="1:230" s="15" customFormat="1" ht="42" customHeight="1">
      <c r="A273" s="64">
        <v>261</v>
      </c>
      <c r="B273" s="85" t="s">
        <v>572</v>
      </c>
      <c r="C273" s="72" t="s">
        <v>329</v>
      </c>
      <c r="D273" s="102">
        <v>20</v>
      </c>
      <c r="E273" s="112" t="s">
        <v>252</v>
      </c>
      <c r="F273" s="115">
        <v>80.8</v>
      </c>
      <c r="G273" s="76">
        <f t="shared" si="87"/>
        <v>1616</v>
      </c>
      <c r="H273" s="47"/>
      <c r="I273" s="46" t="s">
        <v>39</v>
      </c>
      <c r="J273" s="48">
        <f t="shared" si="83"/>
        <v>1</v>
      </c>
      <c r="K273" s="49" t="s">
        <v>64</v>
      </c>
      <c r="L273" s="49" t="s">
        <v>7</v>
      </c>
      <c r="M273" s="58"/>
      <c r="N273" s="57"/>
      <c r="O273" s="57"/>
      <c r="P273" s="59"/>
      <c r="Q273" s="57"/>
      <c r="R273" s="57"/>
      <c r="S273" s="59"/>
      <c r="T273" s="53"/>
      <c r="U273" s="53"/>
      <c r="V273" s="53"/>
      <c r="W273" s="53"/>
      <c r="X273" s="53"/>
      <c r="Y273" s="53"/>
      <c r="Z273" s="53"/>
      <c r="AA273" s="53"/>
      <c r="AB273" s="53"/>
      <c r="AC273" s="53"/>
      <c r="AD273" s="53"/>
      <c r="AE273" s="53"/>
      <c r="AF273" s="53"/>
      <c r="AG273" s="53"/>
      <c r="AH273" s="53"/>
      <c r="AI273" s="53"/>
      <c r="AJ273" s="53"/>
      <c r="AK273" s="53"/>
      <c r="AL273" s="53"/>
      <c r="AM273" s="53"/>
      <c r="AN273" s="53"/>
      <c r="AO273" s="53"/>
      <c r="AP273" s="53"/>
      <c r="AQ273" s="53"/>
      <c r="AR273" s="53"/>
      <c r="AS273" s="53"/>
      <c r="AT273" s="53"/>
      <c r="AU273" s="53"/>
      <c r="AV273" s="53"/>
      <c r="AW273" s="53"/>
      <c r="AX273" s="53"/>
      <c r="AY273" s="53"/>
      <c r="AZ273" s="53"/>
      <c r="BA273" s="60">
        <f t="shared" si="84"/>
        <v>1616</v>
      </c>
      <c r="BB273" s="61">
        <f t="shared" si="85"/>
        <v>1616</v>
      </c>
      <c r="BC273" s="56" t="str">
        <f t="shared" si="86"/>
        <v>INR  One Thousand Six Hundred &amp; Sixteen  Only</v>
      </c>
      <c r="BD273" s="70">
        <v>62</v>
      </c>
      <c r="BE273" s="73">
        <f t="shared" si="90"/>
        <v>70.13</v>
      </c>
      <c r="BF273" s="73">
        <f t="shared" si="91"/>
        <v>1240</v>
      </c>
      <c r="BG273" s="73"/>
      <c r="BK273" s="15">
        <f t="shared" si="92"/>
        <v>91.4</v>
      </c>
      <c r="BL273" s="15">
        <f t="shared" si="88"/>
        <v>795.19</v>
      </c>
      <c r="BM273" s="15">
        <f t="shared" si="89"/>
        <v>91.4</v>
      </c>
      <c r="BO273" s="93">
        <v>80</v>
      </c>
      <c r="BP273" s="15">
        <f t="shared" si="82"/>
        <v>80.8</v>
      </c>
      <c r="BQ273" s="95">
        <f t="shared" si="93"/>
        <v>80.8</v>
      </c>
      <c r="HR273" s="16"/>
      <c r="HS273" s="16"/>
      <c r="HT273" s="16"/>
      <c r="HU273" s="16"/>
      <c r="HV273" s="16"/>
    </row>
    <row r="274" spans="1:230" s="15" customFormat="1" ht="61.5" customHeight="1">
      <c r="A274" s="64">
        <v>262</v>
      </c>
      <c r="B274" s="85" t="s">
        <v>632</v>
      </c>
      <c r="C274" s="72" t="s">
        <v>330</v>
      </c>
      <c r="D274" s="102">
        <v>12</v>
      </c>
      <c r="E274" s="112" t="s">
        <v>254</v>
      </c>
      <c r="F274" s="115">
        <v>4516.72</v>
      </c>
      <c r="G274" s="76">
        <f t="shared" si="87"/>
        <v>54200.64</v>
      </c>
      <c r="H274" s="47"/>
      <c r="I274" s="46" t="s">
        <v>39</v>
      </c>
      <c r="J274" s="48">
        <f t="shared" si="83"/>
        <v>1</v>
      </c>
      <c r="K274" s="49" t="s">
        <v>64</v>
      </c>
      <c r="L274" s="49" t="s">
        <v>7</v>
      </c>
      <c r="M274" s="58"/>
      <c r="N274" s="57"/>
      <c r="O274" s="57"/>
      <c r="P274" s="59"/>
      <c r="Q274" s="57"/>
      <c r="R274" s="57"/>
      <c r="S274" s="59"/>
      <c r="T274" s="53"/>
      <c r="U274" s="53"/>
      <c r="V274" s="53"/>
      <c r="W274" s="53"/>
      <c r="X274" s="53"/>
      <c r="Y274" s="53"/>
      <c r="Z274" s="53"/>
      <c r="AA274" s="53"/>
      <c r="AB274" s="53"/>
      <c r="AC274" s="53"/>
      <c r="AD274" s="53"/>
      <c r="AE274" s="53"/>
      <c r="AF274" s="53"/>
      <c r="AG274" s="53"/>
      <c r="AH274" s="53"/>
      <c r="AI274" s="53"/>
      <c r="AJ274" s="53"/>
      <c r="AK274" s="53"/>
      <c r="AL274" s="53"/>
      <c r="AM274" s="53"/>
      <c r="AN274" s="53"/>
      <c r="AO274" s="53"/>
      <c r="AP274" s="53"/>
      <c r="AQ274" s="53"/>
      <c r="AR274" s="53"/>
      <c r="AS274" s="53"/>
      <c r="AT274" s="53"/>
      <c r="AU274" s="53"/>
      <c r="AV274" s="53"/>
      <c r="AW274" s="53"/>
      <c r="AX274" s="53"/>
      <c r="AY274" s="53"/>
      <c r="AZ274" s="53"/>
      <c r="BA274" s="60">
        <f t="shared" si="84"/>
        <v>54200.64</v>
      </c>
      <c r="BB274" s="61">
        <f t="shared" si="85"/>
        <v>54200.64</v>
      </c>
      <c r="BC274" s="56" t="str">
        <f t="shared" si="86"/>
        <v>INR  Fifty Four Thousand Two Hundred    and Paise Sixty Four Only</v>
      </c>
      <c r="BD274" s="70">
        <v>62</v>
      </c>
      <c r="BE274" s="73">
        <f t="shared" si="90"/>
        <v>70.13</v>
      </c>
      <c r="BF274" s="73">
        <f t="shared" si="91"/>
        <v>744</v>
      </c>
      <c r="BG274" s="73"/>
      <c r="BK274" s="15">
        <f t="shared" si="92"/>
        <v>5109.31</v>
      </c>
      <c r="BL274" s="15">
        <f t="shared" si="88"/>
        <v>91.4</v>
      </c>
      <c r="BM274" s="15">
        <f t="shared" si="89"/>
        <v>5109.31</v>
      </c>
      <c r="BO274" s="93">
        <v>4472</v>
      </c>
      <c r="BP274" s="15">
        <f t="shared" si="82"/>
        <v>4516.72</v>
      </c>
      <c r="BQ274" s="95">
        <f t="shared" si="93"/>
        <v>4516.72</v>
      </c>
      <c r="HR274" s="16"/>
      <c r="HS274" s="16"/>
      <c r="HT274" s="16"/>
      <c r="HU274" s="16"/>
      <c r="HV274" s="16"/>
    </row>
    <row r="275" spans="1:230" s="15" customFormat="1" ht="47.25" customHeight="1">
      <c r="A275" s="64">
        <v>263</v>
      </c>
      <c r="B275" s="85" t="s">
        <v>573</v>
      </c>
      <c r="C275" s="72" t="s">
        <v>331</v>
      </c>
      <c r="D275" s="102">
        <v>16</v>
      </c>
      <c r="E275" s="112" t="s">
        <v>254</v>
      </c>
      <c r="F275" s="115">
        <v>10224.23</v>
      </c>
      <c r="G275" s="76">
        <f t="shared" si="87"/>
        <v>163587.68</v>
      </c>
      <c r="H275" s="47"/>
      <c r="I275" s="46" t="s">
        <v>39</v>
      </c>
      <c r="J275" s="48">
        <f t="shared" si="83"/>
        <v>1</v>
      </c>
      <c r="K275" s="49" t="s">
        <v>64</v>
      </c>
      <c r="L275" s="49" t="s">
        <v>7</v>
      </c>
      <c r="M275" s="58"/>
      <c r="N275" s="57"/>
      <c r="O275" s="57"/>
      <c r="P275" s="59"/>
      <c r="Q275" s="57"/>
      <c r="R275" s="57"/>
      <c r="S275" s="59"/>
      <c r="T275" s="53"/>
      <c r="U275" s="53"/>
      <c r="V275" s="53"/>
      <c r="W275" s="53"/>
      <c r="X275" s="53"/>
      <c r="Y275" s="53"/>
      <c r="Z275" s="53"/>
      <c r="AA275" s="53"/>
      <c r="AB275" s="53"/>
      <c r="AC275" s="53"/>
      <c r="AD275" s="53"/>
      <c r="AE275" s="53"/>
      <c r="AF275" s="53"/>
      <c r="AG275" s="53"/>
      <c r="AH275" s="53"/>
      <c r="AI275" s="53"/>
      <c r="AJ275" s="53"/>
      <c r="AK275" s="53"/>
      <c r="AL275" s="53"/>
      <c r="AM275" s="53"/>
      <c r="AN275" s="53"/>
      <c r="AO275" s="53"/>
      <c r="AP275" s="53"/>
      <c r="AQ275" s="53"/>
      <c r="AR275" s="53"/>
      <c r="AS275" s="53"/>
      <c r="AT275" s="53"/>
      <c r="AU275" s="53"/>
      <c r="AV275" s="53"/>
      <c r="AW275" s="53"/>
      <c r="AX275" s="53"/>
      <c r="AY275" s="53"/>
      <c r="AZ275" s="53"/>
      <c r="BA275" s="60">
        <f t="shared" si="84"/>
        <v>163587.68</v>
      </c>
      <c r="BB275" s="61">
        <f t="shared" si="85"/>
        <v>163587.68</v>
      </c>
      <c r="BC275" s="56" t="str">
        <f t="shared" si="86"/>
        <v>INR  One Lakh Sixty Three Thousand Five Hundred &amp; Eighty Seven  and Paise Sixty Eight Only</v>
      </c>
      <c r="BD275" s="70">
        <v>62</v>
      </c>
      <c r="BE275" s="73">
        <f t="shared" si="90"/>
        <v>70.13</v>
      </c>
      <c r="BF275" s="73">
        <f t="shared" si="91"/>
        <v>992</v>
      </c>
      <c r="BG275" s="73"/>
      <c r="BK275" s="15">
        <f t="shared" si="92"/>
        <v>11565.65</v>
      </c>
      <c r="BL275" s="15">
        <f t="shared" si="88"/>
        <v>5109.31</v>
      </c>
      <c r="BM275" s="15">
        <f t="shared" si="89"/>
        <v>11565.65</v>
      </c>
      <c r="BO275" s="93">
        <v>10123</v>
      </c>
      <c r="BP275" s="15">
        <f t="shared" si="82"/>
        <v>10224.23</v>
      </c>
      <c r="BQ275" s="95">
        <f t="shared" si="93"/>
        <v>10224.23</v>
      </c>
      <c r="HR275" s="16"/>
      <c r="HS275" s="16"/>
      <c r="HT275" s="16"/>
      <c r="HU275" s="16"/>
      <c r="HV275" s="16"/>
    </row>
    <row r="276" spans="1:230" s="15" customFormat="1" ht="408.75" customHeight="1">
      <c r="A276" s="64">
        <v>264</v>
      </c>
      <c r="B276" s="85" t="s">
        <v>653</v>
      </c>
      <c r="C276" s="72" t="s">
        <v>332</v>
      </c>
      <c r="D276" s="102">
        <v>1</v>
      </c>
      <c r="E276" s="112" t="s">
        <v>254</v>
      </c>
      <c r="F276" s="115">
        <v>309798.31</v>
      </c>
      <c r="G276" s="76">
        <f t="shared" si="87"/>
        <v>309798.31</v>
      </c>
      <c r="H276" s="47"/>
      <c r="I276" s="46" t="s">
        <v>39</v>
      </c>
      <c r="J276" s="48">
        <f t="shared" si="83"/>
        <v>1</v>
      </c>
      <c r="K276" s="49" t="s">
        <v>64</v>
      </c>
      <c r="L276" s="49" t="s">
        <v>7</v>
      </c>
      <c r="M276" s="58"/>
      <c r="N276" s="57"/>
      <c r="O276" s="57"/>
      <c r="P276" s="59"/>
      <c r="Q276" s="57"/>
      <c r="R276" s="57"/>
      <c r="S276" s="59"/>
      <c r="T276" s="53"/>
      <c r="U276" s="53"/>
      <c r="V276" s="53"/>
      <c r="W276" s="53"/>
      <c r="X276" s="53"/>
      <c r="Y276" s="53"/>
      <c r="Z276" s="53"/>
      <c r="AA276" s="53"/>
      <c r="AB276" s="53"/>
      <c r="AC276" s="53"/>
      <c r="AD276" s="53"/>
      <c r="AE276" s="53"/>
      <c r="AF276" s="53"/>
      <c r="AG276" s="53"/>
      <c r="AH276" s="53"/>
      <c r="AI276" s="53"/>
      <c r="AJ276" s="53"/>
      <c r="AK276" s="53"/>
      <c r="AL276" s="53"/>
      <c r="AM276" s="53"/>
      <c r="AN276" s="53"/>
      <c r="AO276" s="53"/>
      <c r="AP276" s="53"/>
      <c r="AQ276" s="53"/>
      <c r="AR276" s="53"/>
      <c r="AS276" s="53"/>
      <c r="AT276" s="53"/>
      <c r="AU276" s="53"/>
      <c r="AV276" s="53"/>
      <c r="AW276" s="53"/>
      <c r="AX276" s="53"/>
      <c r="AY276" s="53"/>
      <c r="AZ276" s="53"/>
      <c r="BA276" s="60">
        <f t="shared" si="84"/>
        <v>309798.31</v>
      </c>
      <c r="BB276" s="61">
        <f t="shared" si="85"/>
        <v>309798.31</v>
      </c>
      <c r="BC276" s="56" t="str">
        <f t="shared" si="86"/>
        <v>INR  Three Lakh Nine Thousand Seven Hundred &amp; Ninety Eight  and Paise Thirty One Only</v>
      </c>
      <c r="BD276" s="70">
        <v>70</v>
      </c>
      <c r="BE276" s="73">
        <f t="shared" si="90"/>
        <v>79.18</v>
      </c>
      <c r="BF276" s="73">
        <f t="shared" si="91"/>
        <v>70</v>
      </c>
      <c r="BG276" s="73"/>
      <c r="BK276" s="15">
        <f t="shared" si="92"/>
        <v>350443.85</v>
      </c>
      <c r="BL276" s="15">
        <f t="shared" si="88"/>
        <v>11565.65</v>
      </c>
      <c r="BM276" s="15">
        <f t="shared" si="89"/>
        <v>350443.85</v>
      </c>
      <c r="BO276" s="93">
        <v>306731</v>
      </c>
      <c r="BP276" s="15">
        <f t="shared" si="82"/>
        <v>309798.31</v>
      </c>
      <c r="BQ276" s="95">
        <f t="shared" si="93"/>
        <v>309798.31</v>
      </c>
      <c r="HR276" s="16"/>
      <c r="HS276" s="16"/>
      <c r="HT276" s="16"/>
      <c r="HU276" s="16"/>
      <c r="HV276" s="16"/>
    </row>
    <row r="277" spans="1:230" s="15" customFormat="1" ht="47.25" customHeight="1">
      <c r="A277" s="64">
        <v>265</v>
      </c>
      <c r="B277" s="85" t="s">
        <v>574</v>
      </c>
      <c r="C277" s="72" t="s">
        <v>333</v>
      </c>
      <c r="D277" s="98">
        <v>18</v>
      </c>
      <c r="E277" s="99" t="s">
        <v>252</v>
      </c>
      <c r="F277" s="116">
        <v>3030</v>
      </c>
      <c r="G277" s="76">
        <f t="shared" si="87"/>
        <v>54540</v>
      </c>
      <c r="H277" s="47"/>
      <c r="I277" s="46" t="s">
        <v>39</v>
      </c>
      <c r="J277" s="48">
        <f t="shared" si="83"/>
        <v>1</v>
      </c>
      <c r="K277" s="49" t="s">
        <v>64</v>
      </c>
      <c r="L277" s="49" t="s">
        <v>7</v>
      </c>
      <c r="M277" s="58"/>
      <c r="N277" s="57"/>
      <c r="O277" s="57"/>
      <c r="P277" s="59"/>
      <c r="Q277" s="57"/>
      <c r="R277" s="57"/>
      <c r="S277" s="59"/>
      <c r="T277" s="53"/>
      <c r="U277" s="53"/>
      <c r="V277" s="53"/>
      <c r="W277" s="53"/>
      <c r="X277" s="53"/>
      <c r="Y277" s="53"/>
      <c r="Z277" s="53"/>
      <c r="AA277" s="53"/>
      <c r="AB277" s="53"/>
      <c r="AC277" s="53"/>
      <c r="AD277" s="53"/>
      <c r="AE277" s="53"/>
      <c r="AF277" s="53"/>
      <c r="AG277" s="53"/>
      <c r="AH277" s="53"/>
      <c r="AI277" s="53"/>
      <c r="AJ277" s="53"/>
      <c r="AK277" s="53"/>
      <c r="AL277" s="53"/>
      <c r="AM277" s="53"/>
      <c r="AN277" s="53"/>
      <c r="AO277" s="53"/>
      <c r="AP277" s="53"/>
      <c r="AQ277" s="53"/>
      <c r="AR277" s="53"/>
      <c r="AS277" s="53"/>
      <c r="AT277" s="53"/>
      <c r="AU277" s="53"/>
      <c r="AV277" s="53"/>
      <c r="AW277" s="53"/>
      <c r="AX277" s="53"/>
      <c r="AY277" s="53"/>
      <c r="AZ277" s="53"/>
      <c r="BA277" s="60">
        <f t="shared" si="84"/>
        <v>54540</v>
      </c>
      <c r="BB277" s="61">
        <f t="shared" si="85"/>
        <v>54540</v>
      </c>
      <c r="BC277" s="56" t="str">
        <f t="shared" si="86"/>
        <v>INR  Fifty Four Thousand Five Hundred &amp; Forty  Only</v>
      </c>
      <c r="BD277" s="70">
        <v>70</v>
      </c>
      <c r="BE277" s="73">
        <f t="shared" si="90"/>
        <v>79.18</v>
      </c>
      <c r="BF277" s="73">
        <f t="shared" si="91"/>
        <v>1260</v>
      </c>
      <c r="BG277" s="73"/>
      <c r="BK277" s="15">
        <f t="shared" si="92"/>
        <v>3427.54</v>
      </c>
      <c r="BL277" s="15">
        <f t="shared" si="88"/>
        <v>350443.85</v>
      </c>
      <c r="BM277" s="15">
        <f t="shared" si="89"/>
        <v>3427.54</v>
      </c>
      <c r="BO277" s="94">
        <v>3000</v>
      </c>
      <c r="BP277" s="15">
        <f t="shared" si="82"/>
        <v>3030</v>
      </c>
      <c r="BQ277" s="95">
        <f t="shared" si="93"/>
        <v>3030</v>
      </c>
      <c r="HR277" s="16"/>
      <c r="HS277" s="16"/>
      <c r="HT277" s="16"/>
      <c r="HU277" s="16"/>
      <c r="HV277" s="16"/>
    </row>
    <row r="278" spans="1:230" s="15" customFormat="1" ht="47.25" customHeight="1">
      <c r="A278" s="64">
        <v>266</v>
      </c>
      <c r="B278" s="85" t="s">
        <v>575</v>
      </c>
      <c r="C278" s="72" t="s">
        <v>334</v>
      </c>
      <c r="D278" s="98">
        <v>1</v>
      </c>
      <c r="E278" s="99" t="s">
        <v>255</v>
      </c>
      <c r="F278" s="116">
        <v>30300</v>
      </c>
      <c r="G278" s="76">
        <f t="shared" si="87"/>
        <v>30300</v>
      </c>
      <c r="H278" s="47"/>
      <c r="I278" s="46" t="s">
        <v>39</v>
      </c>
      <c r="J278" s="48">
        <f t="shared" si="83"/>
        <v>1</v>
      </c>
      <c r="K278" s="49" t="s">
        <v>64</v>
      </c>
      <c r="L278" s="49" t="s">
        <v>7</v>
      </c>
      <c r="M278" s="58"/>
      <c r="N278" s="57"/>
      <c r="O278" s="57"/>
      <c r="P278" s="59"/>
      <c r="Q278" s="57"/>
      <c r="R278" s="57"/>
      <c r="S278" s="59"/>
      <c r="T278" s="53"/>
      <c r="U278" s="53"/>
      <c r="V278" s="53"/>
      <c r="W278" s="53"/>
      <c r="X278" s="53"/>
      <c r="Y278" s="53"/>
      <c r="Z278" s="53"/>
      <c r="AA278" s="53"/>
      <c r="AB278" s="53"/>
      <c r="AC278" s="53"/>
      <c r="AD278" s="53"/>
      <c r="AE278" s="53"/>
      <c r="AF278" s="53"/>
      <c r="AG278" s="53"/>
      <c r="AH278" s="53"/>
      <c r="AI278" s="53"/>
      <c r="AJ278" s="53"/>
      <c r="AK278" s="53"/>
      <c r="AL278" s="53"/>
      <c r="AM278" s="53"/>
      <c r="AN278" s="53"/>
      <c r="AO278" s="53"/>
      <c r="AP278" s="53"/>
      <c r="AQ278" s="53"/>
      <c r="AR278" s="53"/>
      <c r="AS278" s="53"/>
      <c r="AT278" s="53"/>
      <c r="AU278" s="53"/>
      <c r="AV278" s="53"/>
      <c r="AW278" s="53"/>
      <c r="AX278" s="53"/>
      <c r="AY278" s="53"/>
      <c r="AZ278" s="53"/>
      <c r="BA278" s="60">
        <f t="shared" si="84"/>
        <v>30300</v>
      </c>
      <c r="BB278" s="61">
        <f t="shared" si="85"/>
        <v>30300</v>
      </c>
      <c r="BC278" s="56" t="str">
        <f t="shared" si="86"/>
        <v>INR  Thirty Thousand Three Hundred    Only</v>
      </c>
      <c r="BD278" s="70">
        <v>32.11</v>
      </c>
      <c r="BE278" s="73">
        <f t="shared" si="90"/>
        <v>36.32</v>
      </c>
      <c r="BF278" s="73">
        <f t="shared" si="91"/>
        <v>32.11</v>
      </c>
      <c r="BG278" s="73"/>
      <c r="BK278" s="15">
        <f t="shared" si="92"/>
        <v>34275.36</v>
      </c>
      <c r="BL278" s="15">
        <f t="shared" si="88"/>
        <v>3427.54</v>
      </c>
      <c r="BM278" s="15">
        <f t="shared" si="89"/>
        <v>34275.36</v>
      </c>
      <c r="BO278" s="94">
        <v>30000</v>
      </c>
      <c r="BP278" s="15">
        <f t="shared" si="82"/>
        <v>30300</v>
      </c>
      <c r="BQ278" s="95">
        <f t="shared" si="93"/>
        <v>30300</v>
      </c>
      <c r="HR278" s="16"/>
      <c r="HS278" s="16"/>
      <c r="HT278" s="16"/>
      <c r="HU278" s="16"/>
      <c r="HV278" s="16"/>
    </row>
    <row r="279" spans="1:230" s="15" customFormat="1" ht="99" customHeight="1">
      <c r="A279" s="64">
        <v>267</v>
      </c>
      <c r="B279" s="85" t="s">
        <v>633</v>
      </c>
      <c r="C279" s="72" t="s">
        <v>335</v>
      </c>
      <c r="D279" s="98">
        <v>1</v>
      </c>
      <c r="E279" s="99" t="s">
        <v>254</v>
      </c>
      <c r="F279" s="100">
        <v>35719.66</v>
      </c>
      <c r="G279" s="76">
        <f t="shared" si="87"/>
        <v>35719.66</v>
      </c>
      <c r="H279" s="47"/>
      <c r="I279" s="46" t="s">
        <v>39</v>
      </c>
      <c r="J279" s="48">
        <f t="shared" si="83"/>
        <v>1</v>
      </c>
      <c r="K279" s="49" t="s">
        <v>64</v>
      </c>
      <c r="L279" s="49" t="s">
        <v>7</v>
      </c>
      <c r="M279" s="58"/>
      <c r="N279" s="57"/>
      <c r="O279" s="57"/>
      <c r="P279" s="59"/>
      <c r="Q279" s="57"/>
      <c r="R279" s="57"/>
      <c r="S279" s="59"/>
      <c r="T279" s="53"/>
      <c r="U279" s="53"/>
      <c r="V279" s="53"/>
      <c r="W279" s="53"/>
      <c r="X279" s="53"/>
      <c r="Y279" s="53"/>
      <c r="Z279" s="53"/>
      <c r="AA279" s="53"/>
      <c r="AB279" s="53"/>
      <c r="AC279" s="53"/>
      <c r="AD279" s="53"/>
      <c r="AE279" s="53"/>
      <c r="AF279" s="53"/>
      <c r="AG279" s="53"/>
      <c r="AH279" s="53"/>
      <c r="AI279" s="53"/>
      <c r="AJ279" s="53"/>
      <c r="AK279" s="53"/>
      <c r="AL279" s="53"/>
      <c r="AM279" s="53"/>
      <c r="AN279" s="53"/>
      <c r="AO279" s="53"/>
      <c r="AP279" s="53"/>
      <c r="AQ279" s="53"/>
      <c r="AR279" s="53"/>
      <c r="AS279" s="53"/>
      <c r="AT279" s="53"/>
      <c r="AU279" s="53"/>
      <c r="AV279" s="53"/>
      <c r="AW279" s="53"/>
      <c r="AX279" s="53"/>
      <c r="AY279" s="53"/>
      <c r="AZ279" s="53"/>
      <c r="BA279" s="60">
        <f t="shared" si="84"/>
        <v>35719.66</v>
      </c>
      <c r="BB279" s="61">
        <f t="shared" si="85"/>
        <v>35719.66</v>
      </c>
      <c r="BC279" s="56" t="str">
        <f t="shared" si="86"/>
        <v>INR  Thirty Five Thousand Seven Hundred &amp; Nineteen  and Paise Sixty Six Only</v>
      </c>
      <c r="BD279" s="70">
        <v>32.82</v>
      </c>
      <c r="BE279" s="73">
        <f t="shared" si="90"/>
        <v>37.13</v>
      </c>
      <c r="BF279" s="73">
        <f t="shared" si="91"/>
        <v>32.82</v>
      </c>
      <c r="BG279" s="73"/>
      <c r="BK279" s="15">
        <f t="shared" si="92"/>
        <v>40406.08</v>
      </c>
      <c r="BL279" s="15">
        <f t="shared" si="88"/>
        <v>34275.36</v>
      </c>
      <c r="BM279" s="15">
        <f t="shared" si="89"/>
        <v>40406.08</v>
      </c>
      <c r="BO279" s="80">
        <v>35366</v>
      </c>
      <c r="BP279" s="15">
        <f t="shared" si="82"/>
        <v>35719.66</v>
      </c>
      <c r="BQ279" s="95">
        <f t="shared" si="93"/>
        <v>35719.66</v>
      </c>
      <c r="HR279" s="16"/>
      <c r="HS279" s="16"/>
      <c r="HT279" s="16"/>
      <c r="HU279" s="16"/>
      <c r="HV279" s="16"/>
    </row>
    <row r="280" spans="1:230" s="15" customFormat="1" ht="81" customHeight="1">
      <c r="A280" s="64">
        <v>268</v>
      </c>
      <c r="B280" s="85" t="s">
        <v>576</v>
      </c>
      <c r="C280" s="72" t="s">
        <v>336</v>
      </c>
      <c r="D280" s="98">
        <v>1</v>
      </c>
      <c r="E280" s="99" t="s">
        <v>254</v>
      </c>
      <c r="F280" s="100">
        <v>902.94</v>
      </c>
      <c r="G280" s="76">
        <f>+D280*F280</f>
        <v>902.94</v>
      </c>
      <c r="H280" s="47"/>
      <c r="I280" s="46" t="s">
        <v>39</v>
      </c>
      <c r="J280" s="48">
        <f t="shared" si="83"/>
        <v>1</v>
      </c>
      <c r="K280" s="49" t="s">
        <v>64</v>
      </c>
      <c r="L280" s="49" t="s">
        <v>7</v>
      </c>
      <c r="M280" s="58"/>
      <c r="N280" s="57"/>
      <c r="O280" s="57"/>
      <c r="P280" s="59"/>
      <c r="Q280" s="57"/>
      <c r="R280" s="57"/>
      <c r="S280" s="59"/>
      <c r="T280" s="53"/>
      <c r="U280" s="53"/>
      <c r="V280" s="53"/>
      <c r="W280" s="53"/>
      <c r="X280" s="53"/>
      <c r="Y280" s="53"/>
      <c r="Z280" s="53"/>
      <c r="AA280" s="53"/>
      <c r="AB280" s="53"/>
      <c r="AC280" s="53"/>
      <c r="AD280" s="53"/>
      <c r="AE280" s="53"/>
      <c r="AF280" s="53"/>
      <c r="AG280" s="53"/>
      <c r="AH280" s="53"/>
      <c r="AI280" s="53"/>
      <c r="AJ280" s="53"/>
      <c r="AK280" s="53"/>
      <c r="AL280" s="53"/>
      <c r="AM280" s="53"/>
      <c r="AN280" s="53"/>
      <c r="AO280" s="53"/>
      <c r="AP280" s="53"/>
      <c r="AQ280" s="53"/>
      <c r="AR280" s="53"/>
      <c r="AS280" s="53"/>
      <c r="AT280" s="53"/>
      <c r="AU280" s="53"/>
      <c r="AV280" s="53"/>
      <c r="AW280" s="53"/>
      <c r="AX280" s="53"/>
      <c r="AY280" s="53"/>
      <c r="AZ280" s="53"/>
      <c r="BA280" s="60">
        <f t="shared" si="84"/>
        <v>902.94</v>
      </c>
      <c r="BB280" s="61">
        <f t="shared" si="85"/>
        <v>902.94</v>
      </c>
      <c r="BC280" s="56" t="str">
        <f t="shared" si="86"/>
        <v>INR  Nine Hundred &amp; Two  and Paise Ninety Four Only</v>
      </c>
      <c r="BD280" s="70">
        <v>33.53</v>
      </c>
      <c r="BE280" s="73">
        <f t="shared" si="90"/>
        <v>37.93</v>
      </c>
      <c r="BF280" s="73">
        <f t="shared" si="91"/>
        <v>33.53</v>
      </c>
      <c r="BG280" s="73"/>
      <c r="BK280" s="15">
        <f t="shared" si="92"/>
        <v>1021.41</v>
      </c>
      <c r="BL280" s="15">
        <f t="shared" si="88"/>
        <v>40406.08</v>
      </c>
      <c r="BM280" s="15">
        <f t="shared" si="89"/>
        <v>1021.41</v>
      </c>
      <c r="BO280" s="80">
        <v>894</v>
      </c>
      <c r="BP280" s="15">
        <f t="shared" si="82"/>
        <v>902.94</v>
      </c>
      <c r="BQ280" s="95">
        <f t="shared" si="93"/>
        <v>902.94</v>
      </c>
      <c r="HR280" s="16"/>
      <c r="HS280" s="16"/>
      <c r="HT280" s="16"/>
      <c r="HU280" s="16"/>
      <c r="HV280" s="16"/>
    </row>
    <row r="281" spans="1:230" s="15" customFormat="1" ht="77.25" customHeight="1">
      <c r="A281" s="64">
        <v>269</v>
      </c>
      <c r="B281" s="85" t="s">
        <v>577</v>
      </c>
      <c r="C281" s="72" t="s">
        <v>337</v>
      </c>
      <c r="D281" s="98">
        <v>1</v>
      </c>
      <c r="E281" s="99" t="s">
        <v>254</v>
      </c>
      <c r="F281" s="100">
        <v>5140.9</v>
      </c>
      <c r="G281" s="76">
        <f t="shared" si="87"/>
        <v>5140.9</v>
      </c>
      <c r="H281" s="47"/>
      <c r="I281" s="46" t="s">
        <v>39</v>
      </c>
      <c r="J281" s="48">
        <f t="shared" si="83"/>
        <v>1</v>
      </c>
      <c r="K281" s="49" t="s">
        <v>64</v>
      </c>
      <c r="L281" s="49" t="s">
        <v>7</v>
      </c>
      <c r="M281" s="58"/>
      <c r="N281" s="57"/>
      <c r="O281" s="57"/>
      <c r="P281" s="59"/>
      <c r="Q281" s="57"/>
      <c r="R281" s="57"/>
      <c r="S281" s="59"/>
      <c r="T281" s="53"/>
      <c r="U281" s="53"/>
      <c r="V281" s="53"/>
      <c r="W281" s="53"/>
      <c r="X281" s="53"/>
      <c r="Y281" s="53"/>
      <c r="Z281" s="53"/>
      <c r="AA281" s="53"/>
      <c r="AB281" s="53"/>
      <c r="AC281" s="53"/>
      <c r="AD281" s="53"/>
      <c r="AE281" s="53"/>
      <c r="AF281" s="53"/>
      <c r="AG281" s="53"/>
      <c r="AH281" s="53"/>
      <c r="AI281" s="53"/>
      <c r="AJ281" s="53"/>
      <c r="AK281" s="53"/>
      <c r="AL281" s="53"/>
      <c r="AM281" s="53"/>
      <c r="AN281" s="53"/>
      <c r="AO281" s="53"/>
      <c r="AP281" s="53"/>
      <c r="AQ281" s="53"/>
      <c r="AR281" s="53"/>
      <c r="AS281" s="53"/>
      <c r="AT281" s="53"/>
      <c r="AU281" s="53"/>
      <c r="AV281" s="53"/>
      <c r="AW281" s="53"/>
      <c r="AX281" s="53"/>
      <c r="AY281" s="53"/>
      <c r="AZ281" s="53"/>
      <c r="BA281" s="60">
        <f t="shared" si="84"/>
        <v>5140.9</v>
      </c>
      <c r="BB281" s="61">
        <f t="shared" si="85"/>
        <v>5140.9</v>
      </c>
      <c r="BC281" s="56" t="str">
        <f t="shared" si="86"/>
        <v>INR  Five Thousand One Hundred &amp; Forty  and Paise Ninety Only</v>
      </c>
      <c r="BD281" s="70">
        <v>34.24</v>
      </c>
      <c r="BE281" s="73">
        <f t="shared" si="90"/>
        <v>38.73</v>
      </c>
      <c r="BF281" s="73">
        <f t="shared" si="91"/>
        <v>34.24</v>
      </c>
      <c r="BG281" s="73"/>
      <c r="BK281" s="15">
        <f t="shared" si="92"/>
        <v>5815.39</v>
      </c>
      <c r="BL281" s="15">
        <f t="shared" si="88"/>
        <v>1021.41</v>
      </c>
      <c r="BM281" s="15">
        <f t="shared" si="89"/>
        <v>5815.39</v>
      </c>
      <c r="BO281" s="80">
        <v>5090</v>
      </c>
      <c r="BP281" s="15">
        <f t="shared" si="82"/>
        <v>5140.9</v>
      </c>
      <c r="BQ281" s="95">
        <f t="shared" si="93"/>
        <v>5140.9</v>
      </c>
      <c r="HR281" s="16"/>
      <c r="HS281" s="16"/>
      <c r="HT281" s="16"/>
      <c r="HU281" s="16"/>
      <c r="HV281" s="16"/>
    </row>
    <row r="282" spans="1:230" s="15" customFormat="1" ht="115.5" customHeight="1">
      <c r="A282" s="64">
        <v>270</v>
      </c>
      <c r="B282" s="85" t="s">
        <v>578</v>
      </c>
      <c r="C282" s="72" t="s">
        <v>338</v>
      </c>
      <c r="D282" s="98">
        <v>1</v>
      </c>
      <c r="E282" s="99" t="s">
        <v>254</v>
      </c>
      <c r="F282" s="100">
        <v>1010</v>
      </c>
      <c r="G282" s="76">
        <f t="shared" si="87"/>
        <v>1010</v>
      </c>
      <c r="H282" s="47"/>
      <c r="I282" s="46" t="s">
        <v>39</v>
      </c>
      <c r="J282" s="48">
        <f t="shared" si="83"/>
        <v>1</v>
      </c>
      <c r="K282" s="49" t="s">
        <v>64</v>
      </c>
      <c r="L282" s="49" t="s">
        <v>7</v>
      </c>
      <c r="M282" s="58"/>
      <c r="N282" s="57"/>
      <c r="O282" s="57"/>
      <c r="P282" s="59"/>
      <c r="Q282" s="57"/>
      <c r="R282" s="57"/>
      <c r="S282" s="59"/>
      <c r="T282" s="53"/>
      <c r="U282" s="53"/>
      <c r="V282" s="53"/>
      <c r="W282" s="53"/>
      <c r="X282" s="53"/>
      <c r="Y282" s="53"/>
      <c r="Z282" s="53"/>
      <c r="AA282" s="53"/>
      <c r="AB282" s="53"/>
      <c r="AC282" s="53"/>
      <c r="AD282" s="53"/>
      <c r="AE282" s="53"/>
      <c r="AF282" s="53"/>
      <c r="AG282" s="53"/>
      <c r="AH282" s="53"/>
      <c r="AI282" s="53"/>
      <c r="AJ282" s="53"/>
      <c r="AK282" s="53"/>
      <c r="AL282" s="53"/>
      <c r="AM282" s="53"/>
      <c r="AN282" s="53"/>
      <c r="AO282" s="53"/>
      <c r="AP282" s="53"/>
      <c r="AQ282" s="53"/>
      <c r="AR282" s="53"/>
      <c r="AS282" s="53"/>
      <c r="AT282" s="53"/>
      <c r="AU282" s="53"/>
      <c r="AV282" s="53"/>
      <c r="AW282" s="53"/>
      <c r="AX282" s="53"/>
      <c r="AY282" s="53"/>
      <c r="AZ282" s="53"/>
      <c r="BA282" s="60">
        <f t="shared" si="84"/>
        <v>1010</v>
      </c>
      <c r="BB282" s="61">
        <f t="shared" si="85"/>
        <v>1010</v>
      </c>
      <c r="BC282" s="56" t="str">
        <f t="shared" si="86"/>
        <v>INR  One Thousand  &amp;Ten  Only</v>
      </c>
      <c r="BD282" s="70">
        <v>67</v>
      </c>
      <c r="BE282" s="73">
        <f t="shared" si="90"/>
        <v>75.79</v>
      </c>
      <c r="BF282" s="73">
        <f t="shared" si="91"/>
        <v>67</v>
      </c>
      <c r="BG282" s="73"/>
      <c r="BK282" s="15">
        <f t="shared" si="92"/>
        <v>1142.51</v>
      </c>
      <c r="BL282" s="15">
        <f t="shared" si="88"/>
        <v>5815.39</v>
      </c>
      <c r="BM282" s="15">
        <f t="shared" si="89"/>
        <v>1142.51</v>
      </c>
      <c r="BO282" s="80">
        <v>1000</v>
      </c>
      <c r="BP282" s="15">
        <f t="shared" si="82"/>
        <v>1010</v>
      </c>
      <c r="BQ282" s="95">
        <f t="shared" si="93"/>
        <v>1010</v>
      </c>
      <c r="HR282" s="16"/>
      <c r="HS282" s="16"/>
      <c r="HT282" s="16"/>
      <c r="HU282" s="16"/>
      <c r="HV282" s="16"/>
    </row>
    <row r="283" spans="1:230" s="15" customFormat="1" ht="102.75" customHeight="1">
      <c r="A283" s="64">
        <v>271</v>
      </c>
      <c r="B283" s="85" t="s">
        <v>579</v>
      </c>
      <c r="C283" s="72" t="s">
        <v>339</v>
      </c>
      <c r="D283" s="98">
        <v>1</v>
      </c>
      <c r="E283" s="99" t="s">
        <v>255</v>
      </c>
      <c r="F283" s="100">
        <v>332.29</v>
      </c>
      <c r="G283" s="76">
        <f t="shared" si="87"/>
        <v>332.29</v>
      </c>
      <c r="H283" s="47"/>
      <c r="I283" s="46" t="s">
        <v>39</v>
      </c>
      <c r="J283" s="48">
        <f t="shared" si="83"/>
        <v>1</v>
      </c>
      <c r="K283" s="49" t="s">
        <v>64</v>
      </c>
      <c r="L283" s="49" t="s">
        <v>7</v>
      </c>
      <c r="M283" s="58"/>
      <c r="N283" s="57"/>
      <c r="O283" s="57"/>
      <c r="P283" s="59"/>
      <c r="Q283" s="57"/>
      <c r="R283" s="57"/>
      <c r="S283" s="59"/>
      <c r="T283" s="53"/>
      <c r="U283" s="53"/>
      <c r="V283" s="53"/>
      <c r="W283" s="53"/>
      <c r="X283" s="53"/>
      <c r="Y283" s="53"/>
      <c r="Z283" s="53"/>
      <c r="AA283" s="53"/>
      <c r="AB283" s="53"/>
      <c r="AC283" s="53"/>
      <c r="AD283" s="53"/>
      <c r="AE283" s="53"/>
      <c r="AF283" s="53"/>
      <c r="AG283" s="53"/>
      <c r="AH283" s="53"/>
      <c r="AI283" s="53"/>
      <c r="AJ283" s="53"/>
      <c r="AK283" s="53"/>
      <c r="AL283" s="53"/>
      <c r="AM283" s="53"/>
      <c r="AN283" s="53"/>
      <c r="AO283" s="53"/>
      <c r="AP283" s="53"/>
      <c r="AQ283" s="53"/>
      <c r="AR283" s="53"/>
      <c r="AS283" s="53"/>
      <c r="AT283" s="53"/>
      <c r="AU283" s="53"/>
      <c r="AV283" s="53"/>
      <c r="AW283" s="53"/>
      <c r="AX283" s="53"/>
      <c r="AY283" s="53"/>
      <c r="AZ283" s="53"/>
      <c r="BA283" s="60">
        <f t="shared" si="84"/>
        <v>332.29</v>
      </c>
      <c r="BB283" s="61">
        <f t="shared" si="85"/>
        <v>332.29</v>
      </c>
      <c r="BC283" s="56" t="str">
        <f t="shared" si="86"/>
        <v>INR  Three Hundred &amp; Thirty Two  and Paise Twenty Nine Only</v>
      </c>
      <c r="BD283" s="70">
        <v>67.71</v>
      </c>
      <c r="BE283" s="73">
        <f t="shared" si="90"/>
        <v>76.59</v>
      </c>
      <c r="BF283" s="73">
        <f t="shared" si="91"/>
        <v>67.71</v>
      </c>
      <c r="BG283" s="73"/>
      <c r="BK283" s="15">
        <f t="shared" si="92"/>
        <v>375.89</v>
      </c>
      <c r="BL283" s="15">
        <f t="shared" si="88"/>
        <v>1142.51</v>
      </c>
      <c r="BM283" s="15">
        <f t="shared" si="89"/>
        <v>375.89</v>
      </c>
      <c r="BO283" s="80">
        <v>329</v>
      </c>
      <c r="BP283" s="15">
        <f t="shared" si="82"/>
        <v>332.29</v>
      </c>
      <c r="BQ283" s="95">
        <f t="shared" si="93"/>
        <v>332.29</v>
      </c>
      <c r="HR283" s="16"/>
      <c r="HS283" s="16"/>
      <c r="HT283" s="16"/>
      <c r="HU283" s="16"/>
      <c r="HV283" s="16"/>
    </row>
    <row r="284" spans="1:230" s="15" customFormat="1" ht="45.75" customHeight="1">
      <c r="A284" s="64">
        <v>272</v>
      </c>
      <c r="B284" s="85" t="s">
        <v>580</v>
      </c>
      <c r="C284" s="72" t="s">
        <v>340</v>
      </c>
      <c r="D284" s="98">
        <v>140</v>
      </c>
      <c r="E284" s="99" t="s">
        <v>252</v>
      </c>
      <c r="F284" s="100">
        <v>92.92</v>
      </c>
      <c r="G284" s="76">
        <f t="shared" si="87"/>
        <v>13008.8</v>
      </c>
      <c r="H284" s="47"/>
      <c r="I284" s="46" t="s">
        <v>39</v>
      </c>
      <c r="J284" s="48">
        <f t="shared" si="83"/>
        <v>1</v>
      </c>
      <c r="K284" s="49" t="s">
        <v>64</v>
      </c>
      <c r="L284" s="49" t="s">
        <v>7</v>
      </c>
      <c r="M284" s="58"/>
      <c r="N284" s="57"/>
      <c r="O284" s="57"/>
      <c r="P284" s="59"/>
      <c r="Q284" s="57"/>
      <c r="R284" s="57"/>
      <c r="S284" s="59"/>
      <c r="T284" s="53"/>
      <c r="U284" s="53"/>
      <c r="V284" s="53"/>
      <c r="W284" s="53"/>
      <c r="X284" s="53"/>
      <c r="Y284" s="53"/>
      <c r="Z284" s="53"/>
      <c r="AA284" s="53"/>
      <c r="AB284" s="53"/>
      <c r="AC284" s="53"/>
      <c r="AD284" s="53"/>
      <c r="AE284" s="53"/>
      <c r="AF284" s="53"/>
      <c r="AG284" s="53"/>
      <c r="AH284" s="53"/>
      <c r="AI284" s="53"/>
      <c r="AJ284" s="53"/>
      <c r="AK284" s="53"/>
      <c r="AL284" s="53"/>
      <c r="AM284" s="53"/>
      <c r="AN284" s="53"/>
      <c r="AO284" s="53"/>
      <c r="AP284" s="53"/>
      <c r="AQ284" s="53"/>
      <c r="AR284" s="53"/>
      <c r="AS284" s="53"/>
      <c r="AT284" s="53"/>
      <c r="AU284" s="53"/>
      <c r="AV284" s="53"/>
      <c r="AW284" s="53"/>
      <c r="AX284" s="53"/>
      <c r="AY284" s="53"/>
      <c r="AZ284" s="53"/>
      <c r="BA284" s="60">
        <f t="shared" si="84"/>
        <v>13008.8</v>
      </c>
      <c r="BB284" s="61">
        <f t="shared" si="85"/>
        <v>13008.8</v>
      </c>
      <c r="BC284" s="56" t="str">
        <f t="shared" si="86"/>
        <v>INR  Thirteen Thousand  &amp;Eight  and Paise Eighty Only</v>
      </c>
      <c r="BD284" s="70">
        <v>69.84</v>
      </c>
      <c r="BE284" s="73">
        <f t="shared" si="90"/>
        <v>79</v>
      </c>
      <c r="BF284" s="73">
        <f t="shared" si="91"/>
        <v>9777.6</v>
      </c>
      <c r="BG284" s="73"/>
      <c r="BK284" s="15">
        <f t="shared" si="92"/>
        <v>105.11</v>
      </c>
      <c r="BL284" s="15">
        <f t="shared" si="88"/>
        <v>375.89</v>
      </c>
      <c r="BM284" s="15">
        <f t="shared" si="89"/>
        <v>105.11</v>
      </c>
      <c r="BO284" s="80">
        <v>92</v>
      </c>
      <c r="BP284" s="15">
        <f t="shared" si="82"/>
        <v>92.92</v>
      </c>
      <c r="BQ284" s="95">
        <f t="shared" si="93"/>
        <v>92.92</v>
      </c>
      <c r="HR284" s="16"/>
      <c r="HS284" s="16"/>
      <c r="HT284" s="16"/>
      <c r="HU284" s="16"/>
      <c r="HV284" s="16"/>
    </row>
    <row r="285" spans="1:230" s="15" customFormat="1" ht="99" customHeight="1">
      <c r="A285" s="64">
        <v>273</v>
      </c>
      <c r="B285" s="85" t="s">
        <v>581</v>
      </c>
      <c r="C285" s="72" t="s">
        <v>341</v>
      </c>
      <c r="D285" s="98">
        <v>50</v>
      </c>
      <c r="E285" s="99" t="s">
        <v>252</v>
      </c>
      <c r="F285" s="100">
        <v>163.62</v>
      </c>
      <c r="G285" s="76">
        <f t="shared" si="87"/>
        <v>8181</v>
      </c>
      <c r="H285" s="47"/>
      <c r="I285" s="46" t="s">
        <v>39</v>
      </c>
      <c r="J285" s="48">
        <f t="shared" si="83"/>
        <v>1</v>
      </c>
      <c r="K285" s="49" t="s">
        <v>64</v>
      </c>
      <c r="L285" s="49" t="s">
        <v>7</v>
      </c>
      <c r="M285" s="58"/>
      <c r="N285" s="57"/>
      <c r="O285" s="57"/>
      <c r="P285" s="59"/>
      <c r="Q285" s="57"/>
      <c r="R285" s="57"/>
      <c r="S285" s="59"/>
      <c r="T285" s="53"/>
      <c r="U285" s="53"/>
      <c r="V285" s="53"/>
      <c r="W285" s="53"/>
      <c r="X285" s="53"/>
      <c r="Y285" s="53"/>
      <c r="Z285" s="53"/>
      <c r="AA285" s="53"/>
      <c r="AB285" s="53"/>
      <c r="AC285" s="53"/>
      <c r="AD285" s="53"/>
      <c r="AE285" s="53"/>
      <c r="AF285" s="53"/>
      <c r="AG285" s="53"/>
      <c r="AH285" s="53"/>
      <c r="AI285" s="53"/>
      <c r="AJ285" s="53"/>
      <c r="AK285" s="53"/>
      <c r="AL285" s="53"/>
      <c r="AM285" s="53"/>
      <c r="AN285" s="53"/>
      <c r="AO285" s="53"/>
      <c r="AP285" s="53"/>
      <c r="AQ285" s="53"/>
      <c r="AR285" s="53"/>
      <c r="AS285" s="53"/>
      <c r="AT285" s="53"/>
      <c r="AU285" s="53"/>
      <c r="AV285" s="53"/>
      <c r="AW285" s="53"/>
      <c r="AX285" s="53"/>
      <c r="AY285" s="53"/>
      <c r="AZ285" s="53"/>
      <c r="BA285" s="60">
        <f t="shared" si="84"/>
        <v>8181</v>
      </c>
      <c r="BB285" s="61">
        <f t="shared" si="85"/>
        <v>8181</v>
      </c>
      <c r="BC285" s="56" t="str">
        <f t="shared" si="86"/>
        <v>INR  Eight Thousand One Hundred &amp; Eighty One  Only</v>
      </c>
      <c r="BD285" s="70">
        <v>49</v>
      </c>
      <c r="BE285" s="73">
        <f t="shared" si="90"/>
        <v>55.43</v>
      </c>
      <c r="BF285" s="73">
        <f t="shared" si="91"/>
        <v>2450</v>
      </c>
      <c r="BG285" s="73"/>
      <c r="BK285" s="15">
        <f t="shared" si="92"/>
        <v>185.09</v>
      </c>
      <c r="BL285" s="15">
        <f t="shared" si="88"/>
        <v>105.11</v>
      </c>
      <c r="BM285" s="15">
        <f t="shared" si="89"/>
        <v>185.09</v>
      </c>
      <c r="BO285" s="80">
        <v>162</v>
      </c>
      <c r="BP285" s="15">
        <f t="shared" si="82"/>
        <v>163.62</v>
      </c>
      <c r="BQ285" s="95">
        <f t="shared" si="93"/>
        <v>163.62</v>
      </c>
      <c r="HR285" s="16"/>
      <c r="HS285" s="16"/>
      <c r="HT285" s="16"/>
      <c r="HU285" s="16"/>
      <c r="HV285" s="16"/>
    </row>
    <row r="286" spans="1:230" s="15" customFormat="1" ht="57" customHeight="1">
      <c r="A286" s="64">
        <v>274</v>
      </c>
      <c r="B286" s="85" t="s">
        <v>582</v>
      </c>
      <c r="C286" s="72" t="s">
        <v>342</v>
      </c>
      <c r="D286" s="98">
        <v>50</v>
      </c>
      <c r="E286" s="99" t="s">
        <v>252</v>
      </c>
      <c r="F286" s="100">
        <v>138.37</v>
      </c>
      <c r="G286" s="76">
        <f>D286*F286</f>
        <v>6918.5</v>
      </c>
      <c r="H286" s="47"/>
      <c r="I286" s="46" t="s">
        <v>39</v>
      </c>
      <c r="J286" s="48">
        <f t="shared" si="83"/>
        <v>1</v>
      </c>
      <c r="K286" s="49" t="s">
        <v>64</v>
      </c>
      <c r="L286" s="49" t="s">
        <v>7</v>
      </c>
      <c r="M286" s="58"/>
      <c r="N286" s="57"/>
      <c r="O286" s="57"/>
      <c r="P286" s="59"/>
      <c r="Q286" s="57"/>
      <c r="R286" s="57"/>
      <c r="S286" s="59"/>
      <c r="T286" s="53"/>
      <c r="U286" s="53"/>
      <c r="V286" s="53"/>
      <c r="W286" s="53"/>
      <c r="X286" s="53"/>
      <c r="Y286" s="53"/>
      <c r="Z286" s="53"/>
      <c r="AA286" s="53"/>
      <c r="AB286" s="53"/>
      <c r="AC286" s="53"/>
      <c r="AD286" s="53"/>
      <c r="AE286" s="53"/>
      <c r="AF286" s="53"/>
      <c r="AG286" s="53"/>
      <c r="AH286" s="53"/>
      <c r="AI286" s="53"/>
      <c r="AJ286" s="53"/>
      <c r="AK286" s="53"/>
      <c r="AL286" s="53"/>
      <c r="AM286" s="53"/>
      <c r="AN286" s="53"/>
      <c r="AO286" s="53"/>
      <c r="AP286" s="53"/>
      <c r="AQ286" s="53"/>
      <c r="AR286" s="53"/>
      <c r="AS286" s="53"/>
      <c r="AT286" s="53"/>
      <c r="AU286" s="53"/>
      <c r="AV286" s="53"/>
      <c r="AW286" s="53"/>
      <c r="AX286" s="53"/>
      <c r="AY286" s="53"/>
      <c r="AZ286" s="53"/>
      <c r="BA286" s="60">
        <f t="shared" si="84"/>
        <v>6918.5</v>
      </c>
      <c r="BB286" s="61">
        <f t="shared" si="85"/>
        <v>6918.5</v>
      </c>
      <c r="BC286" s="56" t="str">
        <f t="shared" si="86"/>
        <v>INR  Six Thousand Nine Hundred &amp; Eighteen  and Paise Fifty Only</v>
      </c>
      <c r="BD286" s="70">
        <v>29</v>
      </c>
      <c r="BE286" s="73">
        <f t="shared" si="90"/>
        <v>32.8</v>
      </c>
      <c r="BF286" s="73">
        <f t="shared" si="91"/>
        <v>1450</v>
      </c>
      <c r="BG286" s="73"/>
      <c r="BK286" s="15">
        <f t="shared" si="92"/>
        <v>156.52</v>
      </c>
      <c r="BL286" s="15">
        <f>ROUND(F286*1.01,2)</f>
        <v>139.75</v>
      </c>
      <c r="BM286" s="15">
        <f>ROUND(F286*1.01,2)</f>
        <v>139.75</v>
      </c>
      <c r="BO286" s="80">
        <v>137</v>
      </c>
      <c r="BP286" s="15">
        <f t="shared" si="82"/>
        <v>138.37</v>
      </c>
      <c r="BQ286" s="95">
        <f t="shared" si="93"/>
        <v>138.37</v>
      </c>
      <c r="HR286" s="16"/>
      <c r="HS286" s="16"/>
      <c r="HT286" s="16"/>
      <c r="HU286" s="16"/>
      <c r="HV286" s="16"/>
    </row>
    <row r="287" spans="1:230" s="15" customFormat="1" ht="45" customHeight="1">
      <c r="A287" s="64">
        <v>275</v>
      </c>
      <c r="B287" s="85" t="s">
        <v>583</v>
      </c>
      <c r="C287" s="72" t="s">
        <v>343</v>
      </c>
      <c r="D287" s="98">
        <v>20</v>
      </c>
      <c r="E287" s="99" t="s">
        <v>252</v>
      </c>
      <c r="F287" s="100">
        <v>248.46</v>
      </c>
      <c r="G287" s="76">
        <f>D287*F287</f>
        <v>4969.2</v>
      </c>
      <c r="H287" s="47"/>
      <c r="I287" s="46" t="s">
        <v>39</v>
      </c>
      <c r="J287" s="48">
        <f>IF(I287="Less(-)",-1,1)</f>
        <v>1</v>
      </c>
      <c r="K287" s="49" t="s">
        <v>64</v>
      </c>
      <c r="L287" s="49" t="s">
        <v>7</v>
      </c>
      <c r="M287" s="58"/>
      <c r="N287" s="57"/>
      <c r="O287" s="57"/>
      <c r="P287" s="59"/>
      <c r="Q287" s="57"/>
      <c r="R287" s="57"/>
      <c r="S287" s="59"/>
      <c r="T287" s="53"/>
      <c r="U287" s="53"/>
      <c r="V287" s="53"/>
      <c r="W287" s="53"/>
      <c r="X287" s="53"/>
      <c r="Y287" s="53"/>
      <c r="Z287" s="53"/>
      <c r="AA287" s="53"/>
      <c r="AB287" s="53"/>
      <c r="AC287" s="53"/>
      <c r="AD287" s="53"/>
      <c r="AE287" s="53"/>
      <c r="AF287" s="53"/>
      <c r="AG287" s="53"/>
      <c r="AH287" s="53"/>
      <c r="AI287" s="53"/>
      <c r="AJ287" s="53"/>
      <c r="AK287" s="53"/>
      <c r="AL287" s="53"/>
      <c r="AM287" s="53"/>
      <c r="AN287" s="53"/>
      <c r="AO287" s="53"/>
      <c r="AP287" s="53"/>
      <c r="AQ287" s="53"/>
      <c r="AR287" s="53"/>
      <c r="AS287" s="53"/>
      <c r="AT287" s="53"/>
      <c r="AU287" s="53"/>
      <c r="AV287" s="53"/>
      <c r="AW287" s="53"/>
      <c r="AX287" s="53"/>
      <c r="AY287" s="53"/>
      <c r="AZ287" s="53"/>
      <c r="BA287" s="60">
        <f>total_amount_ba($B$2,$D$2,D287,F287,J287,K287,M287)</f>
        <v>4969.2</v>
      </c>
      <c r="BB287" s="61">
        <f>BA287+SUM(N287:AZ287)</f>
        <v>4969.2</v>
      </c>
      <c r="BC287" s="56" t="str">
        <f>SpellNumber(L287,BB287)</f>
        <v>INR  Four Thousand Nine Hundred &amp; Sixty Nine  and Paise Twenty Only</v>
      </c>
      <c r="BD287" s="70">
        <v>79</v>
      </c>
      <c r="BE287" s="73">
        <f>BD287*1.12*1.01</f>
        <v>89.36</v>
      </c>
      <c r="BF287" s="73">
        <f>D287*BD287</f>
        <v>1580</v>
      </c>
      <c r="BG287" s="73"/>
      <c r="BK287" s="15">
        <f>ROUND(F287*1.12*1.01,2)</f>
        <v>281.06</v>
      </c>
      <c r="BL287" s="15">
        <f>ROUND(F287*1.01,2)</f>
        <v>250.94</v>
      </c>
      <c r="BM287" s="15">
        <f>ROUND(F287*1.01,2)</f>
        <v>250.94</v>
      </c>
      <c r="BO287" s="80">
        <v>246</v>
      </c>
      <c r="BP287" s="15">
        <f t="shared" si="82"/>
        <v>248.46</v>
      </c>
      <c r="BQ287" s="95">
        <f t="shared" si="93"/>
        <v>248.46</v>
      </c>
      <c r="HR287" s="16"/>
      <c r="HS287" s="16"/>
      <c r="HT287" s="16"/>
      <c r="HU287" s="16"/>
      <c r="HV287" s="16"/>
    </row>
    <row r="288" spans="1:230" s="15" customFormat="1" ht="86.25" customHeight="1">
      <c r="A288" s="64">
        <v>276</v>
      </c>
      <c r="B288" s="85" t="s">
        <v>584</v>
      </c>
      <c r="C288" s="72" t="s">
        <v>344</v>
      </c>
      <c r="D288" s="98">
        <v>50</v>
      </c>
      <c r="E288" s="99" t="s">
        <v>252</v>
      </c>
      <c r="F288" s="100">
        <v>545.4</v>
      </c>
      <c r="G288" s="76">
        <f>+D288*F288</f>
        <v>27270</v>
      </c>
      <c r="H288" s="47"/>
      <c r="I288" s="46" t="s">
        <v>39</v>
      </c>
      <c r="J288" s="48">
        <f aca="true" t="shared" si="94" ref="J288:J296">IF(I288="Less(-)",-1,1)</f>
        <v>1</v>
      </c>
      <c r="K288" s="49" t="s">
        <v>64</v>
      </c>
      <c r="L288" s="49" t="s">
        <v>7</v>
      </c>
      <c r="M288" s="58"/>
      <c r="N288" s="57"/>
      <c r="O288" s="57"/>
      <c r="P288" s="59"/>
      <c r="Q288" s="57"/>
      <c r="R288" s="57"/>
      <c r="S288" s="59"/>
      <c r="T288" s="53"/>
      <c r="U288" s="53"/>
      <c r="V288" s="53"/>
      <c r="W288" s="53"/>
      <c r="X288" s="53"/>
      <c r="Y288" s="53"/>
      <c r="Z288" s="53"/>
      <c r="AA288" s="53"/>
      <c r="AB288" s="53"/>
      <c r="AC288" s="53"/>
      <c r="AD288" s="53"/>
      <c r="AE288" s="53"/>
      <c r="AF288" s="53"/>
      <c r="AG288" s="53"/>
      <c r="AH288" s="53"/>
      <c r="AI288" s="53"/>
      <c r="AJ288" s="53"/>
      <c r="AK288" s="53"/>
      <c r="AL288" s="53"/>
      <c r="AM288" s="53"/>
      <c r="AN288" s="53"/>
      <c r="AO288" s="53"/>
      <c r="AP288" s="53"/>
      <c r="AQ288" s="53"/>
      <c r="AR288" s="53"/>
      <c r="AS288" s="53"/>
      <c r="AT288" s="53"/>
      <c r="AU288" s="53"/>
      <c r="AV288" s="53"/>
      <c r="AW288" s="53"/>
      <c r="AX288" s="53"/>
      <c r="AY288" s="53"/>
      <c r="AZ288" s="53"/>
      <c r="BA288" s="60">
        <f aca="true" t="shared" si="95" ref="BA288:BA296">total_amount_ba($B$2,$D$2,D288,F288,J288,K288,M288)</f>
        <v>27270</v>
      </c>
      <c r="BB288" s="61">
        <f aca="true" t="shared" si="96" ref="BB288:BB296">BA288+SUM(N288:AZ288)</f>
        <v>27270</v>
      </c>
      <c r="BC288" s="56" t="str">
        <f aca="true" t="shared" si="97" ref="BC288:BC296">SpellNumber(L288,BB288)</f>
        <v>INR  Twenty Seven Thousand Two Hundred &amp; Seventy  Only</v>
      </c>
      <c r="BD288" s="70">
        <v>360</v>
      </c>
      <c r="BE288" s="73">
        <f aca="true" t="shared" si="98" ref="BE288:BE296">BD288*1.12*1.01</f>
        <v>407.23</v>
      </c>
      <c r="BF288" s="73">
        <f aca="true" t="shared" si="99" ref="BF288:BF296">D288*BD288</f>
        <v>18000</v>
      </c>
      <c r="BG288" s="73"/>
      <c r="BK288" s="15">
        <f aca="true" t="shared" si="100" ref="BK288:BK296">ROUND(F288*1.12*1.01,2)</f>
        <v>616.96</v>
      </c>
      <c r="BL288" s="15">
        <f aca="true" t="shared" si="101" ref="BL288:BL296">ROUND(F288*1.01,2)</f>
        <v>550.85</v>
      </c>
      <c r="BM288" s="15">
        <f aca="true" t="shared" si="102" ref="BM288:BM296">ROUND(F288*1.01,2)</f>
        <v>550.85</v>
      </c>
      <c r="BO288" s="80">
        <v>540</v>
      </c>
      <c r="BP288" s="15">
        <f t="shared" si="82"/>
        <v>545.4</v>
      </c>
      <c r="BQ288" s="95">
        <f t="shared" si="93"/>
        <v>545.4</v>
      </c>
      <c r="HR288" s="16"/>
      <c r="HS288" s="16"/>
      <c r="HT288" s="16"/>
      <c r="HU288" s="16"/>
      <c r="HV288" s="16"/>
    </row>
    <row r="289" spans="1:230" s="15" customFormat="1" ht="48" customHeight="1">
      <c r="A289" s="64">
        <v>277</v>
      </c>
      <c r="B289" s="85" t="s">
        <v>634</v>
      </c>
      <c r="C289" s="72" t="s">
        <v>345</v>
      </c>
      <c r="D289" s="98">
        <v>1</v>
      </c>
      <c r="E289" s="99" t="s">
        <v>253</v>
      </c>
      <c r="F289" s="100">
        <v>3048.18</v>
      </c>
      <c r="G289" s="77">
        <f>+D289*F289</f>
        <v>3048.18</v>
      </c>
      <c r="H289" s="47"/>
      <c r="I289" s="46" t="s">
        <v>39</v>
      </c>
      <c r="J289" s="48">
        <f t="shared" si="94"/>
        <v>1</v>
      </c>
      <c r="K289" s="49" t="s">
        <v>64</v>
      </c>
      <c r="L289" s="49" t="s">
        <v>7</v>
      </c>
      <c r="M289" s="58"/>
      <c r="N289" s="57"/>
      <c r="O289" s="57"/>
      <c r="P289" s="59"/>
      <c r="Q289" s="57"/>
      <c r="R289" s="57"/>
      <c r="S289" s="59"/>
      <c r="T289" s="53"/>
      <c r="U289" s="53"/>
      <c r="V289" s="53"/>
      <c r="W289" s="53"/>
      <c r="X289" s="53"/>
      <c r="Y289" s="53"/>
      <c r="Z289" s="53"/>
      <c r="AA289" s="53"/>
      <c r="AB289" s="53"/>
      <c r="AC289" s="53"/>
      <c r="AD289" s="53"/>
      <c r="AE289" s="53"/>
      <c r="AF289" s="53"/>
      <c r="AG289" s="53"/>
      <c r="AH289" s="53"/>
      <c r="AI289" s="53"/>
      <c r="AJ289" s="53"/>
      <c r="AK289" s="53"/>
      <c r="AL289" s="53"/>
      <c r="AM289" s="53"/>
      <c r="AN289" s="53"/>
      <c r="AO289" s="53"/>
      <c r="AP289" s="53"/>
      <c r="AQ289" s="53"/>
      <c r="AR289" s="53"/>
      <c r="AS289" s="53"/>
      <c r="AT289" s="53"/>
      <c r="AU289" s="53"/>
      <c r="AV289" s="53"/>
      <c r="AW289" s="53"/>
      <c r="AX289" s="53"/>
      <c r="AY289" s="53"/>
      <c r="AZ289" s="53"/>
      <c r="BA289" s="60">
        <f t="shared" si="95"/>
        <v>3048.18</v>
      </c>
      <c r="BB289" s="61">
        <f t="shared" si="96"/>
        <v>3048.18</v>
      </c>
      <c r="BC289" s="56" t="str">
        <f t="shared" si="97"/>
        <v>INR  Three Thousand  &amp;Forty Eight  and Paise Eighteen Only</v>
      </c>
      <c r="BD289" s="70">
        <v>1672</v>
      </c>
      <c r="BE289" s="73">
        <f t="shared" si="98"/>
        <v>1891.37</v>
      </c>
      <c r="BF289" s="73">
        <f t="shared" si="99"/>
        <v>1672</v>
      </c>
      <c r="BG289" s="73"/>
      <c r="BK289" s="15">
        <f t="shared" si="100"/>
        <v>3448.1</v>
      </c>
      <c r="BL289" s="15">
        <f t="shared" si="101"/>
        <v>3078.66</v>
      </c>
      <c r="BM289" s="15">
        <f t="shared" si="102"/>
        <v>3078.66</v>
      </c>
      <c r="BO289" s="80">
        <v>3018</v>
      </c>
      <c r="BP289" s="15">
        <f t="shared" si="82"/>
        <v>3048.18</v>
      </c>
      <c r="BQ289" s="95">
        <f t="shared" si="93"/>
        <v>3048.18</v>
      </c>
      <c r="HR289" s="16"/>
      <c r="HS289" s="16"/>
      <c r="HT289" s="16"/>
      <c r="HU289" s="16"/>
      <c r="HV289" s="16"/>
    </row>
    <row r="290" spans="1:230" s="15" customFormat="1" ht="48.75" customHeight="1">
      <c r="A290" s="64">
        <v>278</v>
      </c>
      <c r="B290" s="85" t="s">
        <v>585</v>
      </c>
      <c r="C290" s="72" t="s">
        <v>346</v>
      </c>
      <c r="D290" s="98">
        <v>5</v>
      </c>
      <c r="E290" s="99" t="s">
        <v>253</v>
      </c>
      <c r="F290" s="100">
        <v>2299.77</v>
      </c>
      <c r="G290" s="77">
        <f>+D290*F290</f>
        <v>11498.85</v>
      </c>
      <c r="H290" s="47"/>
      <c r="I290" s="46" t="s">
        <v>39</v>
      </c>
      <c r="J290" s="48">
        <f t="shared" si="94"/>
        <v>1</v>
      </c>
      <c r="K290" s="49" t="s">
        <v>64</v>
      </c>
      <c r="L290" s="49" t="s">
        <v>7</v>
      </c>
      <c r="M290" s="58"/>
      <c r="N290" s="57"/>
      <c r="O290" s="57"/>
      <c r="P290" s="59"/>
      <c r="Q290" s="57"/>
      <c r="R290" s="57"/>
      <c r="S290" s="59"/>
      <c r="T290" s="53"/>
      <c r="U290" s="53"/>
      <c r="V290" s="53"/>
      <c r="W290" s="53"/>
      <c r="X290" s="53"/>
      <c r="Y290" s="53"/>
      <c r="Z290" s="53"/>
      <c r="AA290" s="53"/>
      <c r="AB290" s="53"/>
      <c r="AC290" s="53"/>
      <c r="AD290" s="53"/>
      <c r="AE290" s="53"/>
      <c r="AF290" s="53"/>
      <c r="AG290" s="53"/>
      <c r="AH290" s="53"/>
      <c r="AI290" s="53"/>
      <c r="AJ290" s="53"/>
      <c r="AK290" s="53"/>
      <c r="AL290" s="53"/>
      <c r="AM290" s="53"/>
      <c r="AN290" s="53"/>
      <c r="AO290" s="53"/>
      <c r="AP290" s="53"/>
      <c r="AQ290" s="53"/>
      <c r="AR290" s="53"/>
      <c r="AS290" s="53"/>
      <c r="AT290" s="53"/>
      <c r="AU290" s="53"/>
      <c r="AV290" s="53"/>
      <c r="AW290" s="53"/>
      <c r="AX290" s="53"/>
      <c r="AY290" s="53"/>
      <c r="AZ290" s="53"/>
      <c r="BA290" s="60">
        <f t="shared" si="95"/>
        <v>11498.85</v>
      </c>
      <c r="BB290" s="61">
        <f t="shared" si="96"/>
        <v>11498.85</v>
      </c>
      <c r="BC290" s="56" t="str">
        <f t="shared" si="97"/>
        <v>INR  Eleven Thousand Four Hundred &amp; Ninety Eight  and Paise Eighty Five Only</v>
      </c>
      <c r="BD290" s="70">
        <v>302.47</v>
      </c>
      <c r="BE290" s="73">
        <f t="shared" si="98"/>
        <v>342.15</v>
      </c>
      <c r="BF290" s="73">
        <f t="shared" si="99"/>
        <v>1512.35</v>
      </c>
      <c r="BG290" s="73"/>
      <c r="BK290" s="15">
        <f t="shared" si="100"/>
        <v>2601.5</v>
      </c>
      <c r="BL290" s="15">
        <f t="shared" si="101"/>
        <v>2322.77</v>
      </c>
      <c r="BM290" s="15">
        <f t="shared" si="102"/>
        <v>2322.77</v>
      </c>
      <c r="BO290" s="80">
        <v>2277</v>
      </c>
      <c r="BP290" s="15">
        <f t="shared" si="82"/>
        <v>2299.77</v>
      </c>
      <c r="BQ290" s="95">
        <f t="shared" si="93"/>
        <v>2299.77</v>
      </c>
      <c r="HR290" s="16"/>
      <c r="HS290" s="16"/>
      <c r="HT290" s="16"/>
      <c r="HU290" s="16"/>
      <c r="HV290" s="16"/>
    </row>
    <row r="291" spans="1:230" s="15" customFormat="1" ht="44.25" customHeight="1">
      <c r="A291" s="64">
        <v>279</v>
      </c>
      <c r="B291" s="85" t="s">
        <v>635</v>
      </c>
      <c r="C291" s="72" t="s">
        <v>347</v>
      </c>
      <c r="D291" s="98">
        <v>5</v>
      </c>
      <c r="E291" s="99" t="s">
        <v>253</v>
      </c>
      <c r="F291" s="100">
        <v>2385.62</v>
      </c>
      <c r="G291" s="78">
        <f aca="true" t="shared" si="103" ref="G291:G297">F291*D291</f>
        <v>11928.1</v>
      </c>
      <c r="H291" s="47"/>
      <c r="I291" s="46" t="s">
        <v>39</v>
      </c>
      <c r="J291" s="48">
        <f t="shared" si="94"/>
        <v>1</v>
      </c>
      <c r="K291" s="49" t="s">
        <v>64</v>
      </c>
      <c r="L291" s="49" t="s">
        <v>7</v>
      </c>
      <c r="M291" s="58"/>
      <c r="N291" s="57"/>
      <c r="O291" s="57"/>
      <c r="P291" s="59"/>
      <c r="Q291" s="57"/>
      <c r="R291" s="57"/>
      <c r="S291" s="59"/>
      <c r="T291" s="53"/>
      <c r="U291" s="53"/>
      <c r="V291" s="53"/>
      <c r="W291" s="53"/>
      <c r="X291" s="53"/>
      <c r="Y291" s="53"/>
      <c r="Z291" s="53"/>
      <c r="AA291" s="53"/>
      <c r="AB291" s="53"/>
      <c r="AC291" s="53"/>
      <c r="AD291" s="53"/>
      <c r="AE291" s="53"/>
      <c r="AF291" s="53"/>
      <c r="AG291" s="53"/>
      <c r="AH291" s="53"/>
      <c r="AI291" s="53"/>
      <c r="AJ291" s="53"/>
      <c r="AK291" s="53"/>
      <c r="AL291" s="53"/>
      <c r="AM291" s="53"/>
      <c r="AN291" s="53"/>
      <c r="AO291" s="53"/>
      <c r="AP291" s="53"/>
      <c r="AQ291" s="53"/>
      <c r="AR291" s="53"/>
      <c r="AS291" s="53"/>
      <c r="AT291" s="53"/>
      <c r="AU291" s="53"/>
      <c r="AV291" s="53"/>
      <c r="AW291" s="53"/>
      <c r="AX291" s="53"/>
      <c r="AY291" s="53"/>
      <c r="AZ291" s="53"/>
      <c r="BA291" s="60">
        <f t="shared" si="95"/>
        <v>11928.1</v>
      </c>
      <c r="BB291" s="61">
        <f t="shared" si="96"/>
        <v>11928.1</v>
      </c>
      <c r="BC291" s="56" t="str">
        <f t="shared" si="97"/>
        <v>INR  Eleven Thousand Nine Hundred &amp; Twenty Eight  and Paise Ten Only</v>
      </c>
      <c r="BD291" s="70">
        <v>79</v>
      </c>
      <c r="BE291" s="73">
        <f t="shared" si="98"/>
        <v>89.36</v>
      </c>
      <c r="BF291" s="73">
        <f t="shared" si="99"/>
        <v>395</v>
      </c>
      <c r="BG291" s="73"/>
      <c r="BK291" s="15">
        <f t="shared" si="100"/>
        <v>2698.61</v>
      </c>
      <c r="BL291" s="15">
        <f t="shared" si="101"/>
        <v>2409.48</v>
      </c>
      <c r="BM291" s="15">
        <f t="shared" si="102"/>
        <v>2409.48</v>
      </c>
      <c r="BO291" s="80">
        <v>2362</v>
      </c>
      <c r="BP291" s="15">
        <f t="shared" si="82"/>
        <v>2385.62</v>
      </c>
      <c r="BQ291" s="95">
        <f t="shared" si="93"/>
        <v>2385.62</v>
      </c>
      <c r="HR291" s="16"/>
      <c r="HS291" s="16"/>
      <c r="HT291" s="16"/>
      <c r="HU291" s="16"/>
      <c r="HV291" s="16"/>
    </row>
    <row r="292" spans="1:230" s="15" customFormat="1" ht="37.5" customHeight="1">
      <c r="A292" s="64">
        <v>280</v>
      </c>
      <c r="B292" s="85" t="s">
        <v>586</v>
      </c>
      <c r="C292" s="72" t="s">
        <v>348</v>
      </c>
      <c r="D292" s="98">
        <v>6</v>
      </c>
      <c r="E292" s="99" t="s">
        <v>253</v>
      </c>
      <c r="F292" s="100">
        <v>127.26</v>
      </c>
      <c r="G292" s="78">
        <f t="shared" si="103"/>
        <v>763.56</v>
      </c>
      <c r="H292" s="47"/>
      <c r="I292" s="46" t="s">
        <v>39</v>
      </c>
      <c r="J292" s="48">
        <f t="shared" si="94"/>
        <v>1</v>
      </c>
      <c r="K292" s="49" t="s">
        <v>64</v>
      </c>
      <c r="L292" s="49" t="s">
        <v>7</v>
      </c>
      <c r="M292" s="58"/>
      <c r="N292" s="57"/>
      <c r="O292" s="57"/>
      <c r="P292" s="59"/>
      <c r="Q292" s="57"/>
      <c r="R292" s="57"/>
      <c r="S292" s="59"/>
      <c r="T292" s="53"/>
      <c r="U292" s="53"/>
      <c r="V292" s="53"/>
      <c r="W292" s="53"/>
      <c r="X292" s="53"/>
      <c r="Y292" s="53"/>
      <c r="Z292" s="53"/>
      <c r="AA292" s="53"/>
      <c r="AB292" s="53"/>
      <c r="AC292" s="53"/>
      <c r="AD292" s="53"/>
      <c r="AE292" s="53"/>
      <c r="AF292" s="53"/>
      <c r="AG292" s="53"/>
      <c r="AH292" s="53"/>
      <c r="AI292" s="53"/>
      <c r="AJ292" s="53"/>
      <c r="AK292" s="53"/>
      <c r="AL292" s="53"/>
      <c r="AM292" s="53"/>
      <c r="AN292" s="53"/>
      <c r="AO292" s="53"/>
      <c r="AP292" s="53"/>
      <c r="AQ292" s="53"/>
      <c r="AR292" s="53"/>
      <c r="AS292" s="53"/>
      <c r="AT292" s="53"/>
      <c r="AU292" s="53"/>
      <c r="AV292" s="53"/>
      <c r="AW292" s="53"/>
      <c r="AX292" s="53"/>
      <c r="AY292" s="53"/>
      <c r="AZ292" s="53"/>
      <c r="BA292" s="60">
        <f t="shared" si="95"/>
        <v>763.56</v>
      </c>
      <c r="BB292" s="61">
        <f t="shared" si="96"/>
        <v>763.56</v>
      </c>
      <c r="BC292" s="56" t="str">
        <f t="shared" si="97"/>
        <v>INR  Seven Hundred &amp; Sixty Three  and Paise Fifty Six Only</v>
      </c>
      <c r="BD292" s="70">
        <v>360</v>
      </c>
      <c r="BE292" s="73">
        <f t="shared" si="98"/>
        <v>407.23</v>
      </c>
      <c r="BF292" s="73">
        <f t="shared" si="99"/>
        <v>2160</v>
      </c>
      <c r="BG292" s="73"/>
      <c r="BK292" s="15">
        <f t="shared" si="100"/>
        <v>143.96</v>
      </c>
      <c r="BL292" s="15">
        <f t="shared" si="101"/>
        <v>128.53</v>
      </c>
      <c r="BM292" s="15">
        <f t="shared" si="102"/>
        <v>128.53</v>
      </c>
      <c r="BO292" s="80">
        <v>126</v>
      </c>
      <c r="BP292" s="15">
        <f t="shared" si="82"/>
        <v>127.26</v>
      </c>
      <c r="BQ292" s="95">
        <f t="shared" si="93"/>
        <v>127.26</v>
      </c>
      <c r="HR292" s="16"/>
      <c r="HS292" s="16"/>
      <c r="HT292" s="16"/>
      <c r="HU292" s="16"/>
      <c r="HV292" s="16"/>
    </row>
    <row r="293" spans="1:230" s="15" customFormat="1" ht="30" customHeight="1">
      <c r="A293" s="64">
        <v>281</v>
      </c>
      <c r="B293" s="85" t="s">
        <v>587</v>
      </c>
      <c r="C293" s="72" t="s">
        <v>349</v>
      </c>
      <c r="D293" s="98">
        <v>2</v>
      </c>
      <c r="E293" s="99" t="s">
        <v>253</v>
      </c>
      <c r="F293" s="100">
        <v>86.86</v>
      </c>
      <c r="G293" s="78">
        <f t="shared" si="103"/>
        <v>173.72</v>
      </c>
      <c r="H293" s="47"/>
      <c r="I293" s="46" t="s">
        <v>39</v>
      </c>
      <c r="J293" s="48">
        <f t="shared" si="94"/>
        <v>1</v>
      </c>
      <c r="K293" s="49" t="s">
        <v>64</v>
      </c>
      <c r="L293" s="49" t="s">
        <v>7</v>
      </c>
      <c r="M293" s="58"/>
      <c r="N293" s="57"/>
      <c r="O293" s="57"/>
      <c r="P293" s="59"/>
      <c r="Q293" s="57"/>
      <c r="R293" s="57"/>
      <c r="S293" s="59"/>
      <c r="T293" s="53"/>
      <c r="U293" s="53"/>
      <c r="V293" s="53"/>
      <c r="W293" s="53"/>
      <c r="X293" s="53"/>
      <c r="Y293" s="53"/>
      <c r="Z293" s="53"/>
      <c r="AA293" s="53"/>
      <c r="AB293" s="53"/>
      <c r="AC293" s="53"/>
      <c r="AD293" s="53"/>
      <c r="AE293" s="53"/>
      <c r="AF293" s="53"/>
      <c r="AG293" s="53"/>
      <c r="AH293" s="53"/>
      <c r="AI293" s="53"/>
      <c r="AJ293" s="53"/>
      <c r="AK293" s="53"/>
      <c r="AL293" s="53"/>
      <c r="AM293" s="53"/>
      <c r="AN293" s="53"/>
      <c r="AO293" s="53"/>
      <c r="AP293" s="53"/>
      <c r="AQ293" s="53"/>
      <c r="AR293" s="53"/>
      <c r="AS293" s="53"/>
      <c r="AT293" s="53"/>
      <c r="AU293" s="53"/>
      <c r="AV293" s="53"/>
      <c r="AW293" s="53"/>
      <c r="AX293" s="53"/>
      <c r="AY293" s="53"/>
      <c r="AZ293" s="53"/>
      <c r="BA293" s="60">
        <f t="shared" si="95"/>
        <v>173.72</v>
      </c>
      <c r="BB293" s="61">
        <f t="shared" si="96"/>
        <v>173.72</v>
      </c>
      <c r="BC293" s="56" t="str">
        <f t="shared" si="97"/>
        <v>INR  One Hundred &amp; Seventy Three  and Paise Seventy Two Only</v>
      </c>
      <c r="BD293" s="70">
        <v>1672</v>
      </c>
      <c r="BE293" s="73">
        <f t="shared" si="98"/>
        <v>1891.37</v>
      </c>
      <c r="BF293" s="73">
        <f t="shared" si="99"/>
        <v>3344</v>
      </c>
      <c r="BG293" s="73"/>
      <c r="BK293" s="15">
        <f t="shared" si="100"/>
        <v>98.26</v>
      </c>
      <c r="BL293" s="15">
        <f t="shared" si="101"/>
        <v>87.73</v>
      </c>
      <c r="BM293" s="15">
        <f t="shared" si="102"/>
        <v>87.73</v>
      </c>
      <c r="BO293" s="80">
        <v>86</v>
      </c>
      <c r="BP293" s="15">
        <f t="shared" si="82"/>
        <v>86.86</v>
      </c>
      <c r="BQ293" s="95">
        <f t="shared" si="93"/>
        <v>86.86</v>
      </c>
      <c r="HR293" s="16"/>
      <c r="HS293" s="16"/>
      <c r="HT293" s="16"/>
      <c r="HU293" s="16"/>
      <c r="HV293" s="16"/>
    </row>
    <row r="294" spans="1:230" s="15" customFormat="1" ht="39.75" customHeight="1">
      <c r="A294" s="64">
        <v>282</v>
      </c>
      <c r="B294" s="85" t="s">
        <v>588</v>
      </c>
      <c r="C294" s="72" t="s">
        <v>350</v>
      </c>
      <c r="D294" s="98">
        <v>6</v>
      </c>
      <c r="E294" s="99" t="s">
        <v>253</v>
      </c>
      <c r="F294" s="100">
        <v>465.61</v>
      </c>
      <c r="G294" s="78">
        <f t="shared" si="103"/>
        <v>2793.66</v>
      </c>
      <c r="H294" s="47"/>
      <c r="I294" s="46" t="s">
        <v>39</v>
      </c>
      <c r="J294" s="48">
        <f t="shared" si="94"/>
        <v>1</v>
      </c>
      <c r="K294" s="49" t="s">
        <v>64</v>
      </c>
      <c r="L294" s="49" t="s">
        <v>7</v>
      </c>
      <c r="M294" s="58"/>
      <c r="N294" s="57"/>
      <c r="O294" s="57"/>
      <c r="P294" s="59"/>
      <c r="Q294" s="57"/>
      <c r="R294" s="57"/>
      <c r="S294" s="59"/>
      <c r="T294" s="53"/>
      <c r="U294" s="53"/>
      <c r="V294" s="53"/>
      <c r="W294" s="53"/>
      <c r="X294" s="53"/>
      <c r="Y294" s="53"/>
      <c r="Z294" s="53"/>
      <c r="AA294" s="53"/>
      <c r="AB294" s="53"/>
      <c r="AC294" s="53"/>
      <c r="AD294" s="53"/>
      <c r="AE294" s="53"/>
      <c r="AF294" s="53"/>
      <c r="AG294" s="53"/>
      <c r="AH294" s="53"/>
      <c r="AI294" s="53"/>
      <c r="AJ294" s="53"/>
      <c r="AK294" s="53"/>
      <c r="AL294" s="53"/>
      <c r="AM294" s="53"/>
      <c r="AN294" s="53"/>
      <c r="AO294" s="53"/>
      <c r="AP294" s="53"/>
      <c r="AQ294" s="53"/>
      <c r="AR294" s="53"/>
      <c r="AS294" s="53"/>
      <c r="AT294" s="53"/>
      <c r="AU294" s="53"/>
      <c r="AV294" s="53"/>
      <c r="AW294" s="53"/>
      <c r="AX294" s="53"/>
      <c r="AY294" s="53"/>
      <c r="AZ294" s="53"/>
      <c r="BA294" s="60">
        <f t="shared" si="95"/>
        <v>2793.66</v>
      </c>
      <c r="BB294" s="61">
        <f t="shared" si="96"/>
        <v>2793.66</v>
      </c>
      <c r="BC294" s="56" t="str">
        <f t="shared" si="97"/>
        <v>INR  Two Thousand Seven Hundred &amp; Ninety Three  and Paise Sixty Six Only</v>
      </c>
      <c r="BD294" s="70">
        <v>302.47</v>
      </c>
      <c r="BE294" s="73">
        <f t="shared" si="98"/>
        <v>342.15</v>
      </c>
      <c r="BF294" s="73">
        <f t="shared" si="99"/>
        <v>1814.82</v>
      </c>
      <c r="BG294" s="73"/>
      <c r="BK294" s="15">
        <f t="shared" si="100"/>
        <v>526.7</v>
      </c>
      <c r="BL294" s="15">
        <f t="shared" si="101"/>
        <v>470.27</v>
      </c>
      <c r="BM294" s="15">
        <f t="shared" si="102"/>
        <v>470.27</v>
      </c>
      <c r="BO294" s="80">
        <v>461</v>
      </c>
      <c r="BP294" s="15">
        <f t="shared" si="82"/>
        <v>465.61</v>
      </c>
      <c r="BQ294" s="95">
        <f t="shared" si="93"/>
        <v>465.61</v>
      </c>
      <c r="HR294" s="16"/>
      <c r="HS294" s="16"/>
      <c r="HT294" s="16"/>
      <c r="HU294" s="16"/>
      <c r="HV294" s="16"/>
    </row>
    <row r="295" spans="1:230" s="15" customFormat="1" ht="43.5" customHeight="1">
      <c r="A295" s="64">
        <v>283</v>
      </c>
      <c r="B295" s="85" t="s">
        <v>636</v>
      </c>
      <c r="C295" s="72" t="s">
        <v>351</v>
      </c>
      <c r="D295" s="98">
        <v>5</v>
      </c>
      <c r="E295" s="99" t="s">
        <v>253</v>
      </c>
      <c r="F295" s="100">
        <v>265.63</v>
      </c>
      <c r="G295" s="78">
        <f t="shared" si="103"/>
        <v>1328.15</v>
      </c>
      <c r="H295" s="47"/>
      <c r="I295" s="46" t="s">
        <v>39</v>
      </c>
      <c r="J295" s="48">
        <f t="shared" si="94"/>
        <v>1</v>
      </c>
      <c r="K295" s="49" t="s">
        <v>64</v>
      </c>
      <c r="L295" s="49" t="s">
        <v>7</v>
      </c>
      <c r="M295" s="58"/>
      <c r="N295" s="57"/>
      <c r="O295" s="57"/>
      <c r="P295" s="59"/>
      <c r="Q295" s="57"/>
      <c r="R295" s="57"/>
      <c r="S295" s="59"/>
      <c r="T295" s="53"/>
      <c r="U295" s="53"/>
      <c r="V295" s="53"/>
      <c r="W295" s="53"/>
      <c r="X295" s="53"/>
      <c r="Y295" s="53"/>
      <c r="Z295" s="53"/>
      <c r="AA295" s="53"/>
      <c r="AB295" s="53"/>
      <c r="AC295" s="53"/>
      <c r="AD295" s="53"/>
      <c r="AE295" s="53"/>
      <c r="AF295" s="53"/>
      <c r="AG295" s="53"/>
      <c r="AH295" s="53"/>
      <c r="AI295" s="53"/>
      <c r="AJ295" s="53"/>
      <c r="AK295" s="53"/>
      <c r="AL295" s="53"/>
      <c r="AM295" s="53"/>
      <c r="AN295" s="53"/>
      <c r="AO295" s="53"/>
      <c r="AP295" s="53"/>
      <c r="AQ295" s="53"/>
      <c r="AR295" s="53"/>
      <c r="AS295" s="53"/>
      <c r="AT295" s="53"/>
      <c r="AU295" s="53"/>
      <c r="AV295" s="53"/>
      <c r="AW295" s="53"/>
      <c r="AX295" s="53"/>
      <c r="AY295" s="53"/>
      <c r="AZ295" s="53"/>
      <c r="BA295" s="60">
        <f t="shared" si="95"/>
        <v>1328.15</v>
      </c>
      <c r="BB295" s="61">
        <f t="shared" si="96"/>
        <v>1328.15</v>
      </c>
      <c r="BC295" s="56" t="str">
        <f t="shared" si="97"/>
        <v>INR  One Thousand Three Hundred &amp; Twenty Eight  and Paise Fifteen Only</v>
      </c>
      <c r="BD295" s="70">
        <v>307.01</v>
      </c>
      <c r="BE295" s="73">
        <f t="shared" si="98"/>
        <v>347.29</v>
      </c>
      <c r="BF295" s="73">
        <f t="shared" si="99"/>
        <v>1535.05</v>
      </c>
      <c r="BG295" s="73"/>
      <c r="BK295" s="15">
        <f t="shared" si="100"/>
        <v>300.48</v>
      </c>
      <c r="BL295" s="15">
        <f t="shared" si="101"/>
        <v>268.29</v>
      </c>
      <c r="BM295" s="15">
        <f t="shared" si="102"/>
        <v>268.29</v>
      </c>
      <c r="BO295" s="80">
        <v>263</v>
      </c>
      <c r="BP295" s="15">
        <f t="shared" si="82"/>
        <v>265.63</v>
      </c>
      <c r="BQ295" s="95">
        <f t="shared" si="93"/>
        <v>265.63</v>
      </c>
      <c r="HR295" s="16"/>
      <c r="HS295" s="16"/>
      <c r="HT295" s="16"/>
      <c r="HU295" s="16"/>
      <c r="HV295" s="16"/>
    </row>
    <row r="296" spans="1:230" s="15" customFormat="1" ht="44.25" customHeight="1">
      <c r="A296" s="64">
        <v>284</v>
      </c>
      <c r="B296" s="85" t="s">
        <v>637</v>
      </c>
      <c r="C296" s="72" t="s">
        <v>352</v>
      </c>
      <c r="D296" s="98">
        <v>5</v>
      </c>
      <c r="E296" s="99" t="s">
        <v>591</v>
      </c>
      <c r="F296" s="100">
        <v>161.6</v>
      </c>
      <c r="G296" s="78">
        <f t="shared" si="103"/>
        <v>808</v>
      </c>
      <c r="H296" s="47"/>
      <c r="I296" s="46" t="s">
        <v>39</v>
      </c>
      <c r="J296" s="48">
        <f t="shared" si="94"/>
        <v>1</v>
      </c>
      <c r="K296" s="49" t="s">
        <v>64</v>
      </c>
      <c r="L296" s="49" t="s">
        <v>7</v>
      </c>
      <c r="M296" s="58"/>
      <c r="N296" s="57"/>
      <c r="O296" s="57"/>
      <c r="P296" s="59"/>
      <c r="Q296" s="57"/>
      <c r="R296" s="57"/>
      <c r="S296" s="59"/>
      <c r="T296" s="53"/>
      <c r="U296" s="53"/>
      <c r="V296" s="53"/>
      <c r="W296" s="53"/>
      <c r="X296" s="53"/>
      <c r="Y296" s="53"/>
      <c r="Z296" s="53"/>
      <c r="AA296" s="53"/>
      <c r="AB296" s="53"/>
      <c r="AC296" s="53"/>
      <c r="AD296" s="53"/>
      <c r="AE296" s="53"/>
      <c r="AF296" s="53"/>
      <c r="AG296" s="53"/>
      <c r="AH296" s="53"/>
      <c r="AI296" s="53"/>
      <c r="AJ296" s="53"/>
      <c r="AK296" s="53"/>
      <c r="AL296" s="53"/>
      <c r="AM296" s="53"/>
      <c r="AN296" s="53"/>
      <c r="AO296" s="53"/>
      <c r="AP296" s="53"/>
      <c r="AQ296" s="53"/>
      <c r="AR296" s="53"/>
      <c r="AS296" s="53"/>
      <c r="AT296" s="53"/>
      <c r="AU296" s="53"/>
      <c r="AV296" s="53"/>
      <c r="AW296" s="53"/>
      <c r="AX296" s="53"/>
      <c r="AY296" s="53"/>
      <c r="AZ296" s="53"/>
      <c r="BA296" s="60">
        <f t="shared" si="95"/>
        <v>808</v>
      </c>
      <c r="BB296" s="61">
        <f t="shared" si="96"/>
        <v>808</v>
      </c>
      <c r="BC296" s="56" t="str">
        <f t="shared" si="97"/>
        <v>INR  Eight Hundred &amp; Eight  Only</v>
      </c>
      <c r="BD296" s="70">
        <v>1015</v>
      </c>
      <c r="BE296" s="73">
        <f t="shared" si="98"/>
        <v>1148.17</v>
      </c>
      <c r="BF296" s="73">
        <f t="shared" si="99"/>
        <v>5075</v>
      </c>
      <c r="BG296" s="73"/>
      <c r="BK296" s="15">
        <f t="shared" si="100"/>
        <v>182.8</v>
      </c>
      <c r="BL296" s="15">
        <f t="shared" si="101"/>
        <v>163.22</v>
      </c>
      <c r="BM296" s="15">
        <f t="shared" si="102"/>
        <v>163.22</v>
      </c>
      <c r="BO296" s="80">
        <v>160</v>
      </c>
      <c r="BP296" s="15">
        <f t="shared" si="82"/>
        <v>161.6</v>
      </c>
      <c r="BQ296" s="95">
        <f t="shared" si="93"/>
        <v>161.6</v>
      </c>
      <c r="HR296" s="16"/>
      <c r="HS296" s="16"/>
      <c r="HT296" s="16"/>
      <c r="HU296" s="16"/>
      <c r="HV296" s="16"/>
    </row>
    <row r="297" spans="1:230" s="15" customFormat="1" ht="93.75" customHeight="1">
      <c r="A297" s="64">
        <v>285</v>
      </c>
      <c r="B297" s="85" t="s">
        <v>589</v>
      </c>
      <c r="C297" s="72" t="s">
        <v>353</v>
      </c>
      <c r="D297" s="98">
        <v>1</v>
      </c>
      <c r="E297" s="99" t="s">
        <v>592</v>
      </c>
      <c r="F297" s="100">
        <v>2020</v>
      </c>
      <c r="G297" s="78">
        <f t="shared" si="103"/>
        <v>2020</v>
      </c>
      <c r="H297" s="47"/>
      <c r="I297" s="46" t="s">
        <v>39</v>
      </c>
      <c r="J297" s="48">
        <f>IF(I297="Less(-)",-1,1)</f>
        <v>1</v>
      </c>
      <c r="K297" s="49" t="s">
        <v>64</v>
      </c>
      <c r="L297" s="49" t="s">
        <v>7</v>
      </c>
      <c r="M297" s="58"/>
      <c r="N297" s="57"/>
      <c r="O297" s="57"/>
      <c r="P297" s="59"/>
      <c r="Q297" s="57"/>
      <c r="R297" s="57"/>
      <c r="S297" s="59"/>
      <c r="T297" s="53"/>
      <c r="U297" s="53"/>
      <c r="V297" s="53"/>
      <c r="W297" s="53"/>
      <c r="X297" s="53"/>
      <c r="Y297" s="53"/>
      <c r="Z297" s="53"/>
      <c r="AA297" s="53"/>
      <c r="AB297" s="53"/>
      <c r="AC297" s="53"/>
      <c r="AD297" s="53"/>
      <c r="AE297" s="53"/>
      <c r="AF297" s="53"/>
      <c r="AG297" s="53"/>
      <c r="AH297" s="53"/>
      <c r="AI297" s="53"/>
      <c r="AJ297" s="53"/>
      <c r="AK297" s="53"/>
      <c r="AL297" s="53"/>
      <c r="AM297" s="53"/>
      <c r="AN297" s="53"/>
      <c r="AO297" s="53"/>
      <c r="AP297" s="53"/>
      <c r="AQ297" s="53"/>
      <c r="AR297" s="53"/>
      <c r="AS297" s="53"/>
      <c r="AT297" s="53"/>
      <c r="AU297" s="53"/>
      <c r="AV297" s="53"/>
      <c r="AW297" s="53"/>
      <c r="AX297" s="53"/>
      <c r="AY297" s="53"/>
      <c r="AZ297" s="53"/>
      <c r="BA297" s="60">
        <f>total_amount_ba($B$2,$D$2,D297,F297,J297,K297,M297)</f>
        <v>2020</v>
      </c>
      <c r="BB297" s="61">
        <f>BA297+SUM(N297:AZ297)</f>
        <v>2020</v>
      </c>
      <c r="BC297" s="56" t="str">
        <f>SpellNumber(L297,BB297)</f>
        <v>INR  Two Thousand  &amp;Twenty  Only</v>
      </c>
      <c r="BD297" s="70">
        <v>360</v>
      </c>
      <c r="BE297" s="73">
        <f>BD297*1.12*1.01</f>
        <v>407.23</v>
      </c>
      <c r="BF297" s="73">
        <f>D297*BD297</f>
        <v>360</v>
      </c>
      <c r="BG297" s="73"/>
      <c r="BK297" s="15">
        <f>ROUND(F297*1.12*1.01,2)</f>
        <v>2285.02</v>
      </c>
      <c r="BL297" s="15">
        <f>ROUND(F297*1.01,2)</f>
        <v>2040.2</v>
      </c>
      <c r="BM297" s="15">
        <f>ROUND(F297*1.01,2)</f>
        <v>2040.2</v>
      </c>
      <c r="BO297" s="80">
        <v>2000</v>
      </c>
      <c r="BP297" s="15">
        <f t="shared" si="82"/>
        <v>2020</v>
      </c>
      <c r="BQ297" s="95">
        <f t="shared" si="93"/>
        <v>2020</v>
      </c>
      <c r="HR297" s="16"/>
      <c r="HS297" s="16"/>
      <c r="HT297" s="16"/>
      <c r="HU297" s="16"/>
      <c r="HV297" s="16"/>
    </row>
    <row r="298" spans="1:229" s="15" customFormat="1" ht="47.25" customHeight="1">
      <c r="A298" s="28" t="s">
        <v>62</v>
      </c>
      <c r="B298" s="27"/>
      <c r="C298" s="29"/>
      <c r="D298" s="29"/>
      <c r="E298" s="29"/>
      <c r="F298" s="29"/>
      <c r="G298" s="29"/>
      <c r="H298" s="30"/>
      <c r="I298" s="30"/>
      <c r="J298" s="30"/>
      <c r="K298" s="30"/>
      <c r="L298" s="31"/>
      <c r="BA298" s="43">
        <f>SUM(BA13:BA297)</f>
        <v>13449353.3</v>
      </c>
      <c r="BB298" s="43">
        <f>SUM(BB13:BB297)</f>
        <v>13449353.3</v>
      </c>
      <c r="BC298" s="26" t="str">
        <f>SpellNumber($E$2,BB298)</f>
        <v>INR  One Crore Thirty Four Lakh Forty Nine Thousand Three Hundred &amp; Fifty Three  and Paise Thirty Only</v>
      </c>
      <c r="BD298" s="73">
        <v>384803128.98</v>
      </c>
      <c r="BE298" s="73"/>
      <c r="BF298" s="73"/>
      <c r="BK298" s="15">
        <f>'[5]Final_Abs'!$D$16</f>
        <v>1564329.845512</v>
      </c>
      <c r="BL298" s="15">
        <f>'[6]ABSTRACT  (2)'!$C$12</f>
        <v>8208107.679264</v>
      </c>
      <c r="BM298" s="73">
        <f>BL298-BA298</f>
        <v>-5241245.62</v>
      </c>
      <c r="HQ298" s="16">
        <v>4</v>
      </c>
      <c r="HR298" s="16" t="s">
        <v>41</v>
      </c>
      <c r="HS298" s="16" t="s">
        <v>61</v>
      </c>
      <c r="HT298" s="16">
        <v>10</v>
      </c>
      <c r="HU298" s="16" t="s">
        <v>38</v>
      </c>
    </row>
    <row r="299" spans="1:229" s="18" customFormat="1" ht="33.75" customHeight="1">
      <c r="A299" s="28" t="s">
        <v>66</v>
      </c>
      <c r="B299" s="27"/>
      <c r="C299" s="67"/>
      <c r="D299" s="32"/>
      <c r="E299" s="33" t="s">
        <v>69</v>
      </c>
      <c r="F299" s="40"/>
      <c r="G299" s="34"/>
      <c r="H299" s="17"/>
      <c r="I299" s="17"/>
      <c r="J299" s="17"/>
      <c r="K299" s="35"/>
      <c r="L299" s="36"/>
      <c r="M299" s="37"/>
      <c r="O299" s="15"/>
      <c r="P299" s="15"/>
      <c r="Q299" s="15"/>
      <c r="R299" s="15"/>
      <c r="S299" s="15"/>
      <c r="BA299" s="39">
        <f>IF(ISBLANK(F299),0,IF(E299="Excess (+)",ROUND(BA298+(BA298*F299),2),IF(E299="Less (-)",ROUND(BA298+(BA298*F299*(-1)),2),IF(E299="At Par",BA298,0))))</f>
        <v>0</v>
      </c>
      <c r="BB299" s="41">
        <f>ROUND(BA299,0)</f>
        <v>0</v>
      </c>
      <c r="BC299" s="26" t="str">
        <f>SpellNumber($E$2,BA299)</f>
        <v>INR Zero Only</v>
      </c>
      <c r="BD299" s="75">
        <f>BA298-BD298</f>
        <v>-371353775.68</v>
      </c>
      <c r="BK299" s="75">
        <f>BA298-'[5]Final_Abs'!$D$16</f>
        <v>11885023.45</v>
      </c>
      <c r="HQ299" s="19"/>
      <c r="HR299" s="19"/>
      <c r="HS299" s="19"/>
      <c r="HT299" s="19"/>
      <c r="HU299" s="19"/>
    </row>
    <row r="300" spans="1:229" s="18" customFormat="1" ht="41.25" customHeight="1">
      <c r="A300" s="28" t="s">
        <v>65</v>
      </c>
      <c r="B300" s="27"/>
      <c r="C300" s="120" t="str">
        <f>SpellNumber($E$2,BA299)</f>
        <v>INR Zero Only</v>
      </c>
      <c r="D300" s="120"/>
      <c r="E300" s="120"/>
      <c r="F300" s="120"/>
      <c r="G300" s="120"/>
      <c r="H300" s="120"/>
      <c r="I300" s="120"/>
      <c r="J300" s="120"/>
      <c r="K300" s="120"/>
      <c r="L300" s="120"/>
      <c r="M300" s="120"/>
      <c r="N300" s="120"/>
      <c r="O300" s="120"/>
      <c r="P300" s="120"/>
      <c r="Q300" s="120"/>
      <c r="R300" s="120"/>
      <c r="S300" s="120"/>
      <c r="T300" s="120"/>
      <c r="U300" s="120"/>
      <c r="V300" s="120"/>
      <c r="W300" s="120"/>
      <c r="X300" s="120"/>
      <c r="Y300" s="120"/>
      <c r="Z300" s="120"/>
      <c r="AA300" s="120"/>
      <c r="AB300" s="120"/>
      <c r="AC300" s="120"/>
      <c r="AD300" s="120"/>
      <c r="AE300" s="120"/>
      <c r="AF300" s="120"/>
      <c r="AG300" s="120"/>
      <c r="AH300" s="120"/>
      <c r="AI300" s="120"/>
      <c r="AJ300" s="120"/>
      <c r="AK300" s="120"/>
      <c r="AL300" s="120"/>
      <c r="AM300" s="120"/>
      <c r="AN300" s="120"/>
      <c r="AO300" s="120"/>
      <c r="AP300" s="120"/>
      <c r="AQ300" s="120"/>
      <c r="AR300" s="120"/>
      <c r="AS300" s="120"/>
      <c r="AT300" s="120"/>
      <c r="AU300" s="120"/>
      <c r="AV300" s="120"/>
      <c r="AW300" s="120"/>
      <c r="AX300" s="120"/>
      <c r="AY300" s="120"/>
      <c r="AZ300" s="120"/>
      <c r="BA300" s="120"/>
      <c r="BB300" s="120"/>
      <c r="BC300" s="121"/>
      <c r="HQ300" s="19"/>
      <c r="HR300" s="19"/>
      <c r="HS300" s="19"/>
      <c r="HT300" s="19"/>
      <c r="HU300" s="19"/>
    </row>
    <row r="301" spans="2:229" s="12" customFormat="1" ht="15">
      <c r="B301" s="68"/>
      <c r="C301" s="20"/>
      <c r="D301" s="20"/>
      <c r="E301" s="20"/>
      <c r="F301" s="20"/>
      <c r="G301" s="20"/>
      <c r="H301" s="20"/>
      <c r="I301" s="20"/>
      <c r="J301" s="20"/>
      <c r="K301" s="20"/>
      <c r="L301" s="20"/>
      <c r="M301" s="20"/>
      <c r="O301" s="20"/>
      <c r="BA301" s="20"/>
      <c r="BC301" s="20"/>
      <c r="HQ301" s="13"/>
      <c r="HR301" s="13"/>
      <c r="HS301" s="13"/>
      <c r="HT301" s="13"/>
      <c r="HU301" s="13"/>
    </row>
  </sheetData>
  <sheetProtection password="D9BE" sheet="1" selectLockedCells="1"/>
  <mergeCells count="8">
    <mergeCell ref="A9:BC9"/>
    <mergeCell ref="C300:BC300"/>
    <mergeCell ref="A1:L1"/>
    <mergeCell ref="A4:BC4"/>
    <mergeCell ref="A5:BC5"/>
    <mergeCell ref="A6:BC6"/>
    <mergeCell ref="A7:BC7"/>
    <mergeCell ref="B8:BC8"/>
  </mergeCells>
  <dataValidations count="22">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299">
      <formula1>IF(E299="Select",-1,IF(E299="At Par",0,0))</formula1>
      <formula2>IF(E299="Select",-1,IF(E299="At Par",0,0.99))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299">
      <formula1>0</formula1>
      <formula2>IF(E299&lt;&gt;"Select",99.9,0)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99">
      <formula1>0</formula1>
      <formula2>99.9</formula2>
    </dataValidation>
    <dataValidation type="list" allowBlank="1" showInputMessage="1" showErrorMessage="1" sqref="E299">
      <formula1>"Select, Excess (+), Less (-)"</formula1>
    </dataValidation>
    <dataValidation type="decimal" allowBlank="1" showInputMessage="1" showErrorMessage="1" promptTitle="Quantity" prompt="Please enter the Quantity for this item. " errorTitle="Invalid Entry" error="Only Numeric Values are allowed. " sqref="D278:D297 F278:F297 D232 BD197:BD207 BD69:BD71 BD57:BD58 BD261:BD263 BD136 BD250:BD251 D13 F13 F232 BO232 BO278:BO297">
      <formula1>0</formula1>
      <formula2>999999999999999</formula2>
    </dataValidation>
    <dataValidation allowBlank="1" showInputMessage="1" showErrorMessage="1" promptTitle="Units" prompt="Please enter Units in text" sqref="E13 E278:E297 E232 E58:E65"/>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decimal" allowBlank="1" showInputMessage="1" showErrorMessage="1" promptTitle="Rate Entry" prompt="Please enter the Basic Price in Rupees for this item. " errorTitle="Invaid Entry" error="Only Numeric Values are allowed. " sqref="G13:G261 H13:H297">
      <formula1>0</formula1>
      <formula2>999999999999999</formula2>
    </dataValidation>
    <dataValidation type="list" allowBlank="1" showInputMessage="1" showErrorMessage="1" sqref="L291 L292 L293 L294 L295 L296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L105 L106">
      <formula1>"INR"</formula1>
    </dataValidation>
    <dataValidation type="list" allowBlank="1" showInputMessage="1" showErrorMessage="1" sqref="L107 L108 L109 L110 L111 L112 L113 L114 L115 L116 L117 L118 L119 L120 L121 L122 L123 L124 L125 L126 L127 L128 L129 L130 L131 L132 L133 L134 L135 L136 L137 L138 L139 L140 L141 L142 L143 L144 L145 L146 L147 L148 L149 L150 L151 L152 L153 L154 L155 L156 L157 L158 L159 L160 L161 L162 L163 L164 L165 L166 L167 L168 L169 L170 L171 L172 L173 L174 L175 L176 L177 L178 L179 L180 L181 L182 L183 L184 L185 L186 L187 L188 L189 L190 L191 L192 L193 L194 L195 L196 L197 L198 L199 L200 L201 L202 L203 L204 L205 L206">
      <formula1>"INR"</formula1>
    </dataValidation>
    <dataValidation type="list" allowBlank="1" showInputMessage="1" showErrorMessage="1" sqref="L207 L208 L209 L210 L211 L212 L213 L214 L215 L216 L217 L218 L219 L220 L221 L222 L223 L224 L225 L226 L227 L228 L229 L230 L231 L232 L233 L234 L235 L236 L237 L238 L239 L240 L241 L242 L243 L244 L245 L246 L247 L248 L249 L250 L251 L252 L253 L254 L255 L256 L257 L258 L259 L260 L261 L262 L263 L264 L265 L266 L267 L268 L269 L270 L271 L272 L273 L274 L275 L276 L277 L278 L279 L280 L281 L282 L283 L284 L285 L286 L287 L288 L289 L290 L297">
      <formula1>"INR"</formula1>
    </dataValidation>
    <dataValidation type="decimal" allowBlank="1" showInputMessage="1" showErrorMessage="1" promptTitle="Rate Entry" prompt="Please enter VAT charges in Rupees for this item. " errorTitle="Invaid Entry" error="Only Numeric Values are allowed. " sqref="M14:M297">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97">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97">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297">
      <formula1>0</formula1>
      <formula2>999999999999999</formula2>
    </dataValidation>
    <dataValidation type="list" showInputMessage="1" showErrorMessage="1" sqref="I13:I297">
      <formula1>"Excess(+), Less(-)"</formula1>
    </dataValidation>
    <dataValidation allowBlank="1" showInputMessage="1" showErrorMessage="1" promptTitle="Addition / Deduction" prompt="Please Choose the correct One" sqref="J13:J297"/>
    <dataValidation type="list" allowBlank="1" showInputMessage="1" showErrorMessage="1" sqref="K13:K297">
      <formula1>"Partial Conversion, Full Conversion"</formula1>
    </dataValidation>
    <dataValidation allowBlank="1" showInputMessage="1" showErrorMessage="1" promptTitle="Itemcode/Make" prompt="Please enter text" sqref="C13:C297"/>
    <dataValidation type="decimal" allowBlank="1" showInputMessage="1" showErrorMessage="1" errorTitle="Invalid Entry" error="Only Numeric Values are allowed. " sqref="A13:A297">
      <formula1>0</formula1>
      <formula2>999999999999999</formula2>
    </dataValidation>
  </dataValidations>
  <printOptions horizontalCentered="1"/>
  <pageMargins left="0.3937007874015748" right="0.3937007874015748" top="0.3937007874015748" bottom="0.3937007874015748" header="0.1968503937007874" footer="0.1968503937007874"/>
  <pageSetup horizontalDpi="600" verticalDpi="600" orientation="landscape" paperSize="9" scale="67"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G3" sqref="G3"/>
    </sheetView>
  </sheetViews>
  <sheetFormatPr defaultColWidth="9.140625" defaultRowHeight="15"/>
  <sheetData>
    <row r="6" spans="5:11" ht="15">
      <c r="E6" s="128" t="s">
        <v>3</v>
      </c>
      <c r="F6" s="128"/>
      <c r="G6" s="128"/>
      <c r="H6" s="128"/>
      <c r="I6" s="128"/>
      <c r="J6" s="128"/>
      <c r="K6" s="128"/>
    </row>
    <row r="7" spans="5:11" ht="15">
      <c r="E7" s="128"/>
      <c r="F7" s="128"/>
      <c r="G7" s="128"/>
      <c r="H7" s="128"/>
      <c r="I7" s="128"/>
      <c r="J7" s="128"/>
      <c r="K7" s="128"/>
    </row>
    <row r="8" spans="5:11" ht="15">
      <c r="E8" s="128"/>
      <c r="F8" s="128"/>
      <c r="G8" s="128"/>
      <c r="H8" s="128"/>
      <c r="I8" s="128"/>
      <c r="J8" s="128"/>
      <c r="K8" s="128"/>
    </row>
    <row r="9" spans="5:11" ht="15">
      <c r="E9" s="128"/>
      <c r="F9" s="128"/>
      <c r="G9" s="128"/>
      <c r="H9" s="128"/>
      <c r="I9" s="128"/>
      <c r="J9" s="128"/>
      <c r="K9" s="128"/>
    </row>
    <row r="10" spans="5:11" ht="15">
      <c r="E10" s="128"/>
      <c r="F10" s="128"/>
      <c r="G10" s="128"/>
      <c r="H10" s="128"/>
      <c r="I10" s="128"/>
      <c r="J10" s="128"/>
      <c r="K10" s="128"/>
    </row>
    <row r="11" spans="5:11" ht="15">
      <c r="E11" s="128"/>
      <c r="F11" s="128"/>
      <c r="G11" s="128"/>
      <c r="H11" s="128"/>
      <c r="I11" s="128"/>
      <c r="J11" s="128"/>
      <c r="K11" s="128"/>
    </row>
    <row r="12" spans="5:11" ht="15">
      <c r="E12" s="128"/>
      <c r="F12" s="128"/>
      <c r="G12" s="128"/>
      <c r="H12" s="128"/>
      <c r="I12" s="128"/>
      <c r="J12" s="128"/>
      <c r="K12" s="128"/>
    </row>
    <row r="13" spans="5:11" ht="15">
      <c r="E13" s="128"/>
      <c r="F13" s="128"/>
      <c r="G13" s="128"/>
      <c r="H13" s="128"/>
      <c r="I13" s="128"/>
      <c r="J13" s="128"/>
      <c r="K13" s="128"/>
    </row>
    <row r="14" spans="5:11" ht="15">
      <c r="E14" s="128"/>
      <c r="F14" s="128"/>
      <c r="G14" s="128"/>
      <c r="H14" s="128"/>
      <c r="I14" s="128"/>
      <c r="J14" s="128"/>
      <c r="K14" s="128"/>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Lenovo</cp:lastModifiedBy>
  <cp:lastPrinted>2018-11-27T05:35:56Z</cp:lastPrinted>
  <dcterms:created xsi:type="dcterms:W3CDTF">2009-01-30T06:42:42Z</dcterms:created>
  <dcterms:modified xsi:type="dcterms:W3CDTF">2019-11-15T11:16:52Z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